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120" windowHeight="8520" tabRatio="789" activeTab="0"/>
  </bookViews>
  <sheets>
    <sheet name="TC.ĐM 2016-2020" sheetId="1" r:id="rId1"/>
  </sheets>
  <definedNames>
    <definedName name="_xlnm.Print_Titles" localSheetId="0">'TC.ĐM 2016-2020'!$6:$9</definedName>
  </definedNames>
  <calcPr fullCalcOnLoad="1"/>
</workbook>
</file>

<file path=xl/sharedStrings.xml><?xml version="1.0" encoding="utf-8"?>
<sst xmlns="http://schemas.openxmlformats.org/spreadsheetml/2006/main" count="159" uniqueCount="113">
  <si>
    <t>STT</t>
  </si>
  <si>
    <t>I</t>
  </si>
  <si>
    <t>II</t>
  </si>
  <si>
    <t>III</t>
  </si>
  <si>
    <t>IV</t>
  </si>
  <si>
    <t>V</t>
  </si>
  <si>
    <t>VI</t>
  </si>
  <si>
    <t>Tiêu chí</t>
  </si>
  <si>
    <t>Đơn vị</t>
  </si>
  <si>
    <t>Toàn tỉnh</t>
  </si>
  <si>
    <t>Điện Biên Phủ</t>
  </si>
  <si>
    <t>Điện Biên</t>
  </si>
  <si>
    <t>Điện Biên Đông</t>
  </si>
  <si>
    <t>Tuần Giáo</t>
  </si>
  <si>
    <t>Tủa Chùa</t>
  </si>
  <si>
    <t>Mường Chà</t>
  </si>
  <si>
    <t>Mường Nhé</t>
  </si>
  <si>
    <t>Thị xã Mường Lay</t>
  </si>
  <si>
    <t>Biên Phủ</t>
  </si>
  <si>
    <t>Biên</t>
  </si>
  <si>
    <t>Giáo</t>
  </si>
  <si>
    <t>Chùa</t>
  </si>
  <si>
    <t>Chà</t>
  </si>
  <si>
    <t>Nhé</t>
  </si>
  <si>
    <t>Mường</t>
  </si>
  <si>
    <t>Đông</t>
  </si>
  <si>
    <t>Lay</t>
  </si>
  <si>
    <t>Điểm</t>
  </si>
  <si>
    <t>người</t>
  </si>
  <si>
    <t xml:space="preserve"> -</t>
  </si>
  <si>
    <t>Số điểm</t>
  </si>
  <si>
    <t>-</t>
  </si>
  <si>
    <t>Tỷ lệ dân tôc thiểu số</t>
  </si>
  <si>
    <t>%</t>
  </si>
  <si>
    <t>tỷ đồng</t>
  </si>
  <si>
    <t>1000 ha</t>
  </si>
  <si>
    <t xml:space="preserve"> Trả nợ Ngân hàng PT(tín dụngNN)</t>
  </si>
  <si>
    <t xml:space="preserve"> Quốc phòng an ninh</t>
  </si>
  <si>
    <t>Tỷ lệ hộ nghèo (50 điểm)</t>
  </si>
  <si>
    <t xml:space="preserve"> Điểm</t>
  </si>
  <si>
    <t xml:space="preserve"> Số xã biên giới</t>
  </si>
  <si>
    <t xml:space="preserve"> Số điểm/1 xã</t>
  </si>
  <si>
    <t xml:space="preserve"> Điểm để phân bổ hàng năm</t>
  </si>
  <si>
    <t>Tr.đồng</t>
  </si>
  <si>
    <t>Tiêu chí phân bổ vốn XDCBTT</t>
  </si>
  <si>
    <t>Mường Ảng</t>
  </si>
  <si>
    <t>Diện tích tự nhiên</t>
  </si>
  <si>
    <t>Tiêu chí trình độ phát triển</t>
  </si>
  <si>
    <t xml:space="preserve"> Số điểm</t>
  </si>
  <si>
    <t xml:space="preserve"> Khoa học công nghệ</t>
  </si>
  <si>
    <t>Nậm Pồ</t>
  </si>
  <si>
    <t xml:space="preserve"> Tỷ lệ vốn tăng so với KH năm 2015</t>
  </si>
  <si>
    <t xml:space="preserve"> Năm 2017</t>
  </si>
  <si>
    <t xml:space="preserve"> Năm 2018</t>
  </si>
  <si>
    <t>Năm 2019</t>
  </si>
  <si>
    <t>Năm 2020</t>
  </si>
  <si>
    <t>Tổng giai đoạn 2016-2020</t>
  </si>
  <si>
    <t>Thành Phố Điện Biên Phủ</t>
  </si>
  <si>
    <t>Tổng số điểm theo tiêu trí phân bổ của TW (theo QĐ 40/2015/QĐ-TTg)</t>
  </si>
  <si>
    <t>Số 2014</t>
  </si>
  <si>
    <t>Tỷ lệ hộ nghèo (năm 2013)</t>
  </si>
  <si>
    <t xml:space="preserve"> Số hộ nghèo</t>
  </si>
  <si>
    <t>Các tiêu chí bổ sung</t>
  </si>
  <si>
    <t>Tỷ lệ điểm để phân bổ hàng năm</t>
  </si>
  <si>
    <t xml:space="preserve"> Vốn đầu tư trong cân đối NSĐP (KH 2016)</t>
  </si>
  <si>
    <t>Chuẩn bị đầu tư</t>
  </si>
  <si>
    <t xml:space="preserve">Kế hoạch năm 2016 </t>
  </si>
  <si>
    <t>*</t>
  </si>
  <si>
    <t xml:space="preserve"> Vốn đầu tư XDCBTT toàn tỉnh (100%) giai đoạn 2016-2020</t>
  </si>
  <si>
    <t xml:space="preserve">Dự phòng </t>
  </si>
  <si>
    <t>Tổng số (Mục từ 1 đến 6)</t>
  </si>
  <si>
    <t>Tổng giai đoạn 2016-2020 (Mục 1 đến 6)</t>
  </si>
  <si>
    <t xml:space="preserve"> KH vốn năm 2015 (theo QĐ số 993/QĐ-UBND)</t>
  </si>
  <si>
    <t>Tổng số điểm theo tiêu chí phân bổ của tỉnh giai đoạn 2016 - 2020</t>
  </si>
  <si>
    <t>Tiêu chí phân bổ</t>
  </si>
  <si>
    <t>Thu nội địa (Không kể thu đấu giá đất, S.xố) số giao năm 2015</t>
  </si>
  <si>
    <t>Tổng số điểm</t>
  </si>
  <si>
    <t xml:space="preserve">Theo tỷ lệ năm 2009 </t>
  </si>
  <si>
    <t xml:space="preserve"> Tiêu chí về dân số </t>
  </si>
  <si>
    <t xml:space="preserve"> Tiêu chí về diện tích</t>
  </si>
  <si>
    <t xml:space="preserve"> Tiêu chí về đơn vị hành chính cấp huyện</t>
  </si>
  <si>
    <t xml:space="preserve"> Đơn vị hành chính cấp huyện</t>
  </si>
  <si>
    <t>Số huyện Biên giới</t>
  </si>
  <si>
    <t xml:space="preserve"> </t>
  </si>
  <si>
    <t>Số dân tộc thiểu số (83 điểm)</t>
  </si>
  <si>
    <t>Thu nội địa (96 điểm)</t>
  </si>
  <si>
    <t xml:space="preserve"> Xã Biên giới (42 điểm)</t>
  </si>
  <si>
    <t xml:space="preserve"> Dân tộc cống</t>
  </si>
  <si>
    <t>Xã</t>
  </si>
  <si>
    <t xml:space="preserve"> Vốn CĐNSĐP các huyện năm 2016</t>
  </si>
  <si>
    <t xml:space="preserve"> Dự án công cộng + các ngành tỉnh quản lý </t>
  </si>
  <si>
    <t>8.1</t>
  </si>
  <si>
    <t>8.2</t>
  </si>
  <si>
    <t>8.3</t>
  </si>
  <si>
    <t>8.4</t>
  </si>
  <si>
    <t>TC: 10.000 dân được 1,76 điểm</t>
  </si>
  <si>
    <t>TC: 10.000 dân được 0,91 điểm</t>
  </si>
  <si>
    <t>Số đơn vị hành chính cấp huyện</t>
  </si>
  <si>
    <t>Huyện</t>
  </si>
  <si>
    <t>Số huyện Miền núi</t>
  </si>
  <si>
    <t xml:space="preserve">Cứ 5% hộ nghèo được tính </t>
  </si>
  <si>
    <t>Hộ</t>
  </si>
  <si>
    <t>Phát triển thành phố Điện Biên Phủ
 (TP  đạt đô thị loại 2 vào năm 2020)</t>
  </si>
  <si>
    <t>Dân số năm 2014</t>
  </si>
  <si>
    <t>Dưới 20 nghìn ha được 7 điểm</t>
  </si>
  <si>
    <t>Từ 20 đến dưới 50 nghìn ha (10.000=0,2)</t>
  </si>
  <si>
    <t>Từ 50 đến dưới 100 nghìn ha (10.000=0,15)</t>
  </si>
  <si>
    <t>Trên 100 nghìn ha (10000=0,06)</t>
  </si>
  <si>
    <t>Số điểm/5 tỷ đồng được 1,37 điểm</t>
  </si>
  <si>
    <t xml:space="preserve"> TIÊU CHÍ PHÂN BỔ VỐN ĐẦU TƯ PHÁT TRIỂN NSNN NGUỒN VỐN CÂN ĐỐI NSĐP TRÊN ĐỊA BÀN CÁC HUYỆN, THỊ XÃ, THÀNH PHỐ</t>
  </si>
  <si>
    <t>THUỘC TỈNH ĐIỆN BIÊN GIAI ĐOẠN 2016-2020</t>
  </si>
  <si>
    <t>Biểu số 01</t>
  </si>
  <si>
    <t>(Kèm theo Tờ trình số:  3875  /TTr-UBND ngày  04 /11/2015 của UBND tỉnh Điện Biên)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</si>
</sst>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0"/>
    <numFmt numFmtId="173" formatCode="#.##"/>
    <numFmt numFmtId="174" formatCode="_(&quot;Rp&quot;* #,##0.00_);_(&quot;Rp&quot;* \(#,##0.00\);_(&quot;Rp&quot;* &quot;-&quot;??_);_(@_)"/>
    <numFmt numFmtId="175" formatCode="#,##0.0"/>
    <numFmt numFmtId="176" formatCode="0.000"/>
    <numFmt numFmtId="177" formatCode="0.0000"/>
    <numFmt numFmtId="178" formatCode="0.0"/>
    <numFmt numFmtId="179" formatCode="0.0000000"/>
    <numFmt numFmtId="180" formatCode="0.000000"/>
    <numFmt numFmtId="181" formatCode="0.00000"/>
    <numFmt numFmtId="182" formatCode="_(* #,##0.0_);_(* \(#,##0.0\);_(* &quot;-&quot;??_);_(@_)"/>
    <numFmt numFmtId="183" formatCode="_(* #,##0_);_(* \(#,##0\);_(* &quot;-&quot;??_);_(@_)"/>
    <numFmt numFmtId="184" formatCode="0.0%"/>
    <numFmt numFmtId="185" formatCode="0.0000000000"/>
    <numFmt numFmtId="186" formatCode="_(* #,##0.000_);_(* \(#,##0.000\);_(* &quot;-&quot;??_);_(@_)"/>
    <numFmt numFmtId="187" formatCode="#,##0.0000"/>
    <numFmt numFmtId="188" formatCode="_(* #,##0.000_);_(* \(#,##0.000\);_(* &quot;-&quot;???_);_(@_)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u val="single"/>
      <sz val="12"/>
      <color rgb="FF0000FF"/>
      <name val="Times New Roman"/>
      <family val="1"/>
    </font>
    <font>
      <sz val="12"/>
      <color rgb="FF0000FF"/>
      <name val="Times New Roman"/>
      <family val="1"/>
    </font>
    <font>
      <i/>
      <sz val="12"/>
      <color rgb="FF0000FF"/>
      <name val="Times New Roman"/>
      <family val="1"/>
    </font>
    <font>
      <b/>
      <sz val="12"/>
      <color rgb="FF0033CC"/>
      <name val="Times New Roman"/>
      <family val="1"/>
    </font>
    <font>
      <b/>
      <i/>
      <sz val="12"/>
      <color rgb="FF0033CC"/>
      <name val="Times New Roman"/>
      <family val="1"/>
    </font>
    <font>
      <sz val="12"/>
      <color rgb="FF0033CC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0033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52" fillId="0" borderId="10" xfId="0" applyFont="1" applyFill="1" applyBorder="1" applyAlignment="1">
      <alignment vertical="center"/>
    </xf>
    <xf numFmtId="175" fontId="53" fillId="0" borderId="10" xfId="0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/>
    </xf>
    <xf numFmtId="4" fontId="52" fillId="0" borderId="10" xfId="0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175" fontId="52" fillId="0" borderId="10" xfId="0" applyNumberFormat="1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3" fontId="53" fillId="0" borderId="10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3" fontId="55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vertical="center"/>
    </xf>
    <xf numFmtId="3" fontId="55" fillId="0" borderId="10" xfId="0" applyNumberFormat="1" applyFont="1" applyFill="1" applyBorder="1" applyAlignment="1">
      <alignment vertical="center"/>
    </xf>
    <xf numFmtId="4" fontId="55" fillId="0" borderId="10" xfId="0" applyNumberFormat="1" applyFont="1" applyFill="1" applyBorder="1" applyAlignment="1">
      <alignment horizontal="center" vertical="center"/>
    </xf>
    <xf numFmtId="182" fontId="55" fillId="0" borderId="10" xfId="42" applyNumberFormat="1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3" fontId="56" fillId="0" borderId="10" xfId="0" applyNumberFormat="1" applyFont="1" applyFill="1" applyBorder="1" applyAlignment="1">
      <alignment horizontal="center" vertical="center"/>
    </xf>
    <xf numFmtId="172" fontId="56" fillId="0" borderId="10" xfId="0" applyNumberFormat="1" applyFont="1" applyFill="1" applyBorder="1" applyAlignment="1">
      <alignment vertical="center"/>
    </xf>
    <xf numFmtId="43" fontId="55" fillId="0" borderId="10" xfId="0" applyNumberFormat="1" applyFont="1" applyFill="1" applyBorder="1" applyAlignment="1">
      <alignment vertical="center"/>
    </xf>
    <xf numFmtId="3" fontId="52" fillId="0" borderId="10" xfId="0" applyNumberFormat="1" applyFont="1" applyFill="1" applyBorder="1" applyAlignment="1">
      <alignment vertical="center"/>
    </xf>
    <xf numFmtId="4" fontId="53" fillId="0" borderId="10" xfId="58" applyNumberFormat="1" applyFont="1" applyFill="1" applyBorder="1" applyAlignment="1">
      <alignment horizontal="center" vertical="center"/>
      <protection/>
    </xf>
    <xf numFmtId="172" fontId="53" fillId="0" borderId="10" xfId="0" applyNumberFormat="1" applyFont="1" applyFill="1" applyBorder="1" applyAlignment="1">
      <alignment vertical="center"/>
    </xf>
    <xf numFmtId="172" fontId="55" fillId="0" borderId="10" xfId="0" applyNumberFormat="1" applyFont="1" applyFill="1" applyBorder="1" applyAlignment="1">
      <alignment horizontal="center" vertical="center"/>
    </xf>
    <xf numFmtId="0" fontId="53" fillId="0" borderId="10" xfId="58" applyFont="1" applyFill="1" applyBorder="1" applyAlignment="1">
      <alignment horizontal="center" vertical="center"/>
      <protection/>
    </xf>
    <xf numFmtId="0" fontId="53" fillId="0" borderId="10" xfId="58" applyFont="1" applyFill="1" applyBorder="1" applyAlignment="1">
      <alignment vertical="center"/>
      <protection/>
    </xf>
    <xf numFmtId="4" fontId="53" fillId="0" borderId="10" xfId="58" applyNumberFormat="1" applyFont="1" applyFill="1" applyBorder="1" applyAlignment="1">
      <alignment vertical="center"/>
      <protection/>
    </xf>
    <xf numFmtId="0" fontId="55" fillId="0" borderId="10" xfId="58" applyFont="1" applyFill="1" applyBorder="1" applyAlignment="1">
      <alignment horizontal="center" vertical="center"/>
      <protection/>
    </xf>
    <xf numFmtId="0" fontId="55" fillId="0" borderId="10" xfId="58" applyFont="1" applyFill="1" applyBorder="1" applyAlignment="1">
      <alignment vertical="center" wrapText="1"/>
      <protection/>
    </xf>
    <xf numFmtId="4" fontId="55" fillId="0" borderId="10" xfId="58" applyNumberFormat="1" applyFont="1" applyFill="1" applyBorder="1" applyAlignment="1">
      <alignment horizontal="center" vertical="center"/>
      <protection/>
    </xf>
    <xf numFmtId="4" fontId="55" fillId="0" borderId="10" xfId="58" applyNumberFormat="1" applyFont="1" applyFill="1" applyBorder="1" applyAlignment="1">
      <alignment vertical="center"/>
      <protection/>
    </xf>
    <xf numFmtId="0" fontId="55" fillId="0" borderId="10" xfId="58" applyFont="1" applyFill="1" applyBorder="1" applyAlignment="1">
      <alignment vertical="center"/>
      <protection/>
    </xf>
    <xf numFmtId="3" fontId="55" fillId="0" borderId="10" xfId="58" applyNumberFormat="1" applyFont="1" applyFill="1" applyBorder="1" applyAlignment="1">
      <alignment vertical="center"/>
      <protection/>
    </xf>
    <xf numFmtId="2" fontId="55" fillId="0" borderId="10" xfId="58" applyNumberFormat="1" applyFont="1" applyFill="1" applyBorder="1" applyAlignment="1">
      <alignment horizontal="center" vertical="center"/>
      <protection/>
    </xf>
    <xf numFmtId="4" fontId="53" fillId="0" borderId="10" xfId="0" applyNumberFormat="1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vertical="center"/>
    </xf>
    <xf numFmtId="0" fontId="56" fillId="0" borderId="10" xfId="58" applyFont="1" applyFill="1" applyBorder="1" applyAlignment="1">
      <alignment vertical="center"/>
      <protection/>
    </xf>
    <xf numFmtId="0" fontId="56" fillId="0" borderId="10" xfId="58" applyFont="1" applyFill="1" applyBorder="1" applyAlignment="1">
      <alignment horizontal="center" vertical="center"/>
      <protection/>
    </xf>
    <xf numFmtId="4" fontId="56" fillId="0" borderId="10" xfId="58" applyNumberFormat="1" applyFont="1" applyFill="1" applyBorder="1" applyAlignment="1">
      <alignment horizontal="center" vertical="center"/>
      <protection/>
    </xf>
    <xf numFmtId="4" fontId="56" fillId="0" borderId="10" xfId="58" applyNumberFormat="1" applyFont="1" applyFill="1" applyBorder="1" applyAlignment="1">
      <alignment vertical="center"/>
      <protection/>
    </xf>
    <xf numFmtId="4" fontId="56" fillId="0" borderId="10" xfId="58" applyNumberFormat="1" applyFont="1" applyFill="1" applyBorder="1" applyAlignment="1">
      <alignment horizontal="right" vertical="center"/>
      <protection/>
    </xf>
    <xf numFmtId="4" fontId="56" fillId="0" borderId="10" xfId="0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 vertical="center" wrapText="1"/>
    </xf>
    <xf numFmtId="175" fontId="55" fillId="0" borderId="10" xfId="0" applyNumberFormat="1" applyFont="1" applyFill="1" applyBorder="1" applyAlignment="1">
      <alignment vertical="center"/>
    </xf>
    <xf numFmtId="14" fontId="55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9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175" fontId="56" fillId="0" borderId="10" xfId="0" applyNumberFormat="1" applyFont="1" applyFill="1" applyBorder="1" applyAlignment="1">
      <alignment vertical="center"/>
    </xf>
    <xf numFmtId="3" fontId="55" fillId="0" borderId="10" xfId="0" applyNumberFormat="1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left" vertical="center"/>
    </xf>
    <xf numFmtId="3" fontId="56" fillId="0" borderId="10" xfId="0" applyNumberFormat="1" applyFont="1" applyFill="1" applyBorder="1" applyAlignment="1">
      <alignment vertical="center"/>
    </xf>
    <xf numFmtId="3" fontId="5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4" fontId="54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2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 vertical="center"/>
    </xf>
    <xf numFmtId="1" fontId="52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3" fontId="53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 vertical="center"/>
    </xf>
    <xf numFmtId="1" fontId="53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3" fontId="55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vertical="center"/>
    </xf>
    <xf numFmtId="1" fontId="55" fillId="0" borderId="0" xfId="0" applyNumberFormat="1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4" fontId="55" fillId="0" borderId="0" xfId="0" applyNumberFormat="1" applyFont="1" applyFill="1" applyAlignment="1">
      <alignment vertical="center"/>
    </xf>
    <xf numFmtId="3" fontId="56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vertical="center"/>
    </xf>
    <xf numFmtId="1" fontId="56" fillId="0" borderId="0" xfId="0" applyNumberFormat="1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178" fontId="55" fillId="0" borderId="0" xfId="0" applyNumberFormat="1" applyFont="1" applyFill="1" applyAlignment="1">
      <alignment vertical="center"/>
    </xf>
    <xf numFmtId="1" fontId="52" fillId="0" borderId="0" xfId="58" applyNumberFormat="1" applyFont="1" applyFill="1" applyAlignment="1">
      <alignment vertical="center"/>
      <protection/>
    </xf>
    <xf numFmtId="0" fontId="58" fillId="0" borderId="0" xfId="58" applyFont="1" applyFill="1" applyAlignment="1">
      <alignment vertical="center"/>
      <protection/>
    </xf>
    <xf numFmtId="3" fontId="56" fillId="0" borderId="0" xfId="58" applyNumberFormat="1" applyFont="1" applyFill="1" applyAlignment="1" quotePrefix="1">
      <alignment vertical="center"/>
      <protection/>
    </xf>
    <xf numFmtId="0" fontId="55" fillId="0" borderId="0" xfId="58" applyFont="1" applyFill="1" applyAlignment="1">
      <alignment vertical="center"/>
      <protection/>
    </xf>
    <xf numFmtId="1" fontId="55" fillId="0" borderId="0" xfId="58" applyNumberFormat="1" applyFont="1" applyFill="1" applyAlignment="1">
      <alignment vertical="center"/>
      <protection/>
    </xf>
    <xf numFmtId="176" fontId="59" fillId="0" borderId="0" xfId="58" applyNumberFormat="1" applyFont="1" applyFill="1" applyAlignment="1">
      <alignment vertical="center"/>
      <protection/>
    </xf>
    <xf numFmtId="3" fontId="55" fillId="0" borderId="0" xfId="58" applyNumberFormat="1" applyFont="1" applyFill="1" applyAlignment="1">
      <alignment vertical="center"/>
      <protection/>
    </xf>
    <xf numFmtId="0" fontId="59" fillId="0" borderId="0" xfId="58" applyFont="1" applyFill="1" applyAlignment="1">
      <alignment vertical="center"/>
      <protection/>
    </xf>
    <xf numFmtId="178" fontId="52" fillId="0" borderId="0" xfId="0" applyNumberFormat="1" applyFont="1" applyFill="1" applyAlignment="1">
      <alignment vertical="center"/>
    </xf>
    <xf numFmtId="2" fontId="57" fillId="0" borderId="0" xfId="0" applyNumberFormat="1" applyFont="1" applyFill="1" applyAlignment="1">
      <alignment vertical="center"/>
    </xf>
    <xf numFmtId="2" fontId="52" fillId="0" borderId="0" xfId="0" applyNumberFormat="1" applyFont="1" applyFill="1" applyAlignment="1">
      <alignment vertical="center"/>
    </xf>
    <xf numFmtId="178" fontId="53" fillId="0" borderId="0" xfId="0" applyNumberFormat="1" applyFont="1" applyFill="1" applyAlignment="1">
      <alignment vertical="center"/>
    </xf>
    <xf numFmtId="178" fontId="58" fillId="0" borderId="0" xfId="0" applyNumberFormat="1" applyFont="1" applyFill="1" applyAlignment="1">
      <alignment vertical="center"/>
    </xf>
    <xf numFmtId="3" fontId="56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1" fontId="52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1" fontId="53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3" fontId="55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0"/>
  <sheetViews>
    <sheetView tabSelected="1" view="pageBreakPreview" zoomScale="85" zoomScaleNormal="90" zoomScaleSheetLayoutView="85" zoomScalePageLayoutView="0" workbookViewId="0" topLeftCell="A2">
      <selection activeCell="I7" sqref="I7:I9"/>
    </sheetView>
  </sheetViews>
  <sheetFormatPr defaultColWidth="9.140625" defaultRowHeight="12.75"/>
  <cols>
    <col min="1" max="1" width="5.421875" style="115" customWidth="1"/>
    <col min="2" max="2" width="40.57421875" style="117" customWidth="1"/>
    <col min="3" max="3" width="9.00390625" style="117" customWidth="1"/>
    <col min="4" max="4" width="14.7109375" style="115" customWidth="1"/>
    <col min="5" max="5" width="11.421875" style="117" customWidth="1"/>
    <col min="6" max="15" width="9.7109375" style="117" customWidth="1"/>
    <col min="16" max="16" width="9.140625" style="117" hidden="1" customWidth="1"/>
    <col min="17" max="17" width="0.13671875" style="117" hidden="1" customWidth="1"/>
    <col min="18" max="20" width="9.140625" style="117" hidden="1" customWidth="1"/>
    <col min="21" max="21" width="9.140625" style="117" customWidth="1"/>
    <col min="22" max="22" width="8.28125" style="117" customWidth="1"/>
    <col min="23" max="36" width="9.140625" style="117" customWidth="1"/>
    <col min="37" max="16384" width="9.140625" style="117" customWidth="1"/>
  </cols>
  <sheetData>
    <row r="1" spans="13:15" ht="22.5" customHeight="1">
      <c r="M1" s="119" t="s">
        <v>111</v>
      </c>
      <c r="N1" s="119"/>
      <c r="O1" s="119"/>
    </row>
    <row r="2" spans="1:15" s="58" customFormat="1" ht="30.75" customHeight="1">
      <c r="A2" s="121" t="s">
        <v>109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s="58" customFormat="1" ht="24" customHeight="1">
      <c r="A3" s="121" t="s">
        <v>110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58" customFormat="1" ht="24" customHeight="1">
      <c r="A4" s="119" t="s">
        <v>112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6" spans="1:16" s="58" customFormat="1" ht="27" customHeight="1">
      <c r="A6" s="122" t="s">
        <v>0</v>
      </c>
      <c r="B6" s="122" t="s">
        <v>74</v>
      </c>
      <c r="C6" s="122" t="s">
        <v>8</v>
      </c>
      <c r="D6" s="120" t="s">
        <v>58</v>
      </c>
      <c r="E6" s="123" t="s">
        <v>73</v>
      </c>
      <c r="F6" s="124"/>
      <c r="G6" s="124"/>
      <c r="H6" s="124"/>
      <c r="I6" s="124"/>
      <c r="J6" s="124"/>
      <c r="K6" s="124"/>
      <c r="L6" s="124"/>
      <c r="M6" s="124"/>
      <c r="N6" s="124"/>
      <c r="O6" s="125"/>
      <c r="P6" s="59"/>
    </row>
    <row r="7" spans="1:16" s="58" customFormat="1" ht="15.75" customHeight="1">
      <c r="A7" s="122"/>
      <c r="B7" s="122" t="s">
        <v>7</v>
      </c>
      <c r="C7" s="122"/>
      <c r="D7" s="120"/>
      <c r="E7" s="120" t="s">
        <v>9</v>
      </c>
      <c r="F7" s="120" t="s">
        <v>10</v>
      </c>
      <c r="G7" s="120" t="s">
        <v>11</v>
      </c>
      <c r="H7" s="120" t="s">
        <v>12</v>
      </c>
      <c r="I7" s="120" t="s">
        <v>13</v>
      </c>
      <c r="J7" s="120" t="s">
        <v>14</v>
      </c>
      <c r="K7" s="120" t="s">
        <v>15</v>
      </c>
      <c r="L7" s="120" t="s">
        <v>16</v>
      </c>
      <c r="M7" s="120" t="s">
        <v>45</v>
      </c>
      <c r="N7" s="120" t="s">
        <v>17</v>
      </c>
      <c r="O7" s="120" t="s">
        <v>50</v>
      </c>
      <c r="P7" s="59"/>
    </row>
    <row r="8" spans="1:19" s="58" customFormat="1" ht="15.75" customHeight="1">
      <c r="A8" s="122"/>
      <c r="B8" s="122"/>
      <c r="C8" s="122"/>
      <c r="D8" s="120"/>
      <c r="E8" s="120"/>
      <c r="F8" s="120" t="s">
        <v>18</v>
      </c>
      <c r="G8" s="120" t="s">
        <v>19</v>
      </c>
      <c r="H8" s="120" t="s">
        <v>19</v>
      </c>
      <c r="I8" s="120" t="s">
        <v>20</v>
      </c>
      <c r="J8" s="120" t="s">
        <v>21</v>
      </c>
      <c r="K8" s="120" t="s">
        <v>22</v>
      </c>
      <c r="L8" s="120" t="s">
        <v>23</v>
      </c>
      <c r="M8" s="120" t="s">
        <v>23</v>
      </c>
      <c r="N8" s="120" t="s">
        <v>24</v>
      </c>
      <c r="O8" s="120" t="s">
        <v>24</v>
      </c>
      <c r="P8" s="59"/>
      <c r="S8" s="58" t="s">
        <v>83</v>
      </c>
    </row>
    <row r="9" spans="1:18" s="58" customFormat="1" ht="48" customHeight="1">
      <c r="A9" s="122"/>
      <c r="B9" s="122"/>
      <c r="C9" s="122"/>
      <c r="D9" s="120"/>
      <c r="E9" s="120"/>
      <c r="F9" s="120"/>
      <c r="G9" s="120"/>
      <c r="H9" s="120" t="s">
        <v>25</v>
      </c>
      <c r="I9" s="120"/>
      <c r="J9" s="120"/>
      <c r="K9" s="120"/>
      <c r="L9" s="120"/>
      <c r="M9" s="120"/>
      <c r="N9" s="120" t="s">
        <v>26</v>
      </c>
      <c r="O9" s="120" t="s">
        <v>26</v>
      </c>
      <c r="P9" s="59"/>
      <c r="R9" s="60"/>
    </row>
    <row r="10" spans="1:19" s="64" customFormat="1" ht="26.25" customHeight="1">
      <c r="A10" s="3"/>
      <c r="B10" s="1" t="s">
        <v>44</v>
      </c>
      <c r="C10" s="4"/>
      <c r="D10" s="5">
        <f aca="true" t="shared" si="0" ref="D10:O10">D11+D20+D30+D37+D42</f>
        <v>102.42335</v>
      </c>
      <c r="E10" s="6">
        <f t="shared" si="0"/>
        <v>500.0011882971812</v>
      </c>
      <c r="F10" s="6">
        <f t="shared" si="0"/>
        <v>78.39718038343494</v>
      </c>
      <c r="G10" s="6">
        <f t="shared" si="0"/>
        <v>82.90242034219978</v>
      </c>
      <c r="H10" s="6">
        <f t="shared" si="0"/>
        <v>41.12290742503334</v>
      </c>
      <c r="I10" s="6">
        <f t="shared" si="0"/>
        <v>49.41807104366393</v>
      </c>
      <c r="J10" s="6">
        <f t="shared" si="0"/>
        <v>39.71381810562669</v>
      </c>
      <c r="K10" s="6">
        <f t="shared" si="0"/>
        <v>47.3737339930449</v>
      </c>
      <c r="L10" s="6">
        <f t="shared" si="0"/>
        <v>50.36058901364132</v>
      </c>
      <c r="M10" s="6">
        <f t="shared" si="0"/>
        <v>36.800978395590704</v>
      </c>
      <c r="N10" s="6">
        <f t="shared" si="0"/>
        <v>20.25773667578507</v>
      </c>
      <c r="O10" s="6">
        <f t="shared" si="0"/>
        <v>53.653752919160624</v>
      </c>
      <c r="P10" s="61">
        <f>SUM(F10:O10)</f>
        <v>500.00118829718133</v>
      </c>
      <c r="Q10" s="62"/>
      <c r="R10" s="5">
        <f>R11+R20+R30+R37+R42</f>
        <v>499.8551307943941</v>
      </c>
      <c r="S10" s="63">
        <f>500/D10</f>
        <v>4.881699339066727</v>
      </c>
    </row>
    <row r="11" spans="1:18" s="68" customFormat="1" ht="21.75" customHeight="1">
      <c r="A11" s="3" t="s">
        <v>1</v>
      </c>
      <c r="B11" s="7" t="s">
        <v>78</v>
      </c>
      <c r="C11" s="8" t="s">
        <v>27</v>
      </c>
      <c r="D11" s="5">
        <f>D14+D19</f>
        <v>28.213350000000002</v>
      </c>
      <c r="E11" s="9">
        <f aca="true" t="shared" si="1" ref="E11:O11">E14+E19</f>
        <v>137.62909204785825</v>
      </c>
      <c r="F11" s="6">
        <f t="shared" si="1"/>
        <v>7.658039916902592</v>
      </c>
      <c r="G11" s="6">
        <f t="shared" si="1"/>
        <v>25.64767694621669</v>
      </c>
      <c r="H11" s="6">
        <f t="shared" si="1"/>
        <v>17.594767148874407</v>
      </c>
      <c r="I11" s="6">
        <f t="shared" si="1"/>
        <v>22.216563241482067</v>
      </c>
      <c r="J11" s="6">
        <f t="shared" si="1"/>
        <v>14.881858406868425</v>
      </c>
      <c r="K11" s="6">
        <f t="shared" si="1"/>
        <v>12.018081506575736</v>
      </c>
      <c r="L11" s="6">
        <f t="shared" si="1"/>
        <v>10.0766354908094</v>
      </c>
      <c r="M11" s="6">
        <f t="shared" si="1"/>
        <v>12.405946252118632</v>
      </c>
      <c r="N11" s="6">
        <f t="shared" si="1"/>
        <v>2.3573119751121876</v>
      </c>
      <c r="O11" s="6">
        <f t="shared" si="1"/>
        <v>12.77221116289812</v>
      </c>
      <c r="P11" s="65"/>
      <c r="Q11" s="66"/>
      <c r="R11" s="67">
        <f>R14+R19</f>
        <v>137.72909204785824</v>
      </c>
    </row>
    <row r="12" spans="1:18" s="72" customFormat="1" ht="21.75" customHeight="1">
      <c r="A12" s="10">
        <v>1</v>
      </c>
      <c r="B12" s="11" t="s">
        <v>103</v>
      </c>
      <c r="C12" s="10" t="s">
        <v>28</v>
      </c>
      <c r="D12" s="12"/>
      <c r="E12" s="13">
        <f>SUM(F12:O12)</f>
        <v>538069</v>
      </c>
      <c r="F12" s="13">
        <v>53998</v>
      </c>
      <c r="G12" s="13">
        <v>113584</v>
      </c>
      <c r="H12" s="13">
        <v>61158</v>
      </c>
      <c r="I12" s="13">
        <v>79447</v>
      </c>
      <c r="J12" s="13">
        <v>51306</v>
      </c>
      <c r="K12" s="13">
        <v>42380</v>
      </c>
      <c r="L12" s="13">
        <v>35456</v>
      </c>
      <c r="M12" s="13">
        <v>44179</v>
      </c>
      <c r="N12" s="13">
        <v>11007</v>
      </c>
      <c r="O12" s="13">
        <v>45554</v>
      </c>
      <c r="P12" s="69" t="s">
        <v>59</v>
      </c>
      <c r="Q12" s="70"/>
      <c r="R12" s="71"/>
    </row>
    <row r="13" spans="1:18" s="76" customFormat="1" ht="21.75" customHeight="1">
      <c r="A13" s="8"/>
      <c r="B13" s="14" t="s">
        <v>96</v>
      </c>
      <c r="C13" s="8"/>
      <c r="D13" s="15"/>
      <c r="E13" s="16">
        <f>R14/(E12/10000)</f>
        <v>1.010878451552407</v>
      </c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73"/>
      <c r="Q13" s="74"/>
      <c r="R13" s="75"/>
    </row>
    <row r="14" spans="1:18" s="76" customFormat="1" ht="21.75" customHeight="1">
      <c r="A14" s="8" t="s">
        <v>29</v>
      </c>
      <c r="B14" s="14" t="s">
        <v>30</v>
      </c>
      <c r="C14" s="8" t="s">
        <v>27</v>
      </c>
      <c r="D14" s="18">
        <f>(E12-500000)/100000*3+10</f>
        <v>11.14207</v>
      </c>
      <c r="E14" s="19">
        <f>SUM(F14:O14)</f>
        <v>54.39223575483521</v>
      </c>
      <c r="F14" s="16">
        <f>F12*E13/10000</f>
        <v>5.458541462692687</v>
      </c>
      <c r="G14" s="16">
        <f>G12*E13/10000</f>
        <v>11.481961804112858</v>
      </c>
      <c r="H14" s="16">
        <f>H12*E13/10000</f>
        <v>6.182330434004211</v>
      </c>
      <c r="I14" s="16">
        <f>I12*E13/10000</f>
        <v>8.031126034048407</v>
      </c>
      <c r="J14" s="16">
        <f>J12*E13/10000</f>
        <v>5.186412983534779</v>
      </c>
      <c r="K14" s="16">
        <f>K12*E13/10000</f>
        <v>4.284102877679101</v>
      </c>
      <c r="L14" s="16">
        <f>L12*E13/10000</f>
        <v>3.5841706378242137</v>
      </c>
      <c r="M14" s="16">
        <f>M12*E13/10000</f>
        <v>4.465959911113378</v>
      </c>
      <c r="N14" s="16">
        <f>N12*E13/10000</f>
        <v>1.1126739116237345</v>
      </c>
      <c r="O14" s="16">
        <f>O12*E13/10000</f>
        <v>4.6049556982018345</v>
      </c>
      <c r="P14" s="73"/>
      <c r="Q14" s="74"/>
      <c r="R14" s="67">
        <f>D14*S10</f>
        <v>54.392235754835205</v>
      </c>
    </row>
    <row r="15" spans="1:18" s="77" customFormat="1" ht="21.75" customHeight="1">
      <c r="A15" s="10">
        <v>2</v>
      </c>
      <c r="B15" s="11" t="s">
        <v>84</v>
      </c>
      <c r="C15" s="10" t="s">
        <v>28</v>
      </c>
      <c r="D15" s="12"/>
      <c r="E15" s="13">
        <f>SUM(F15:O15)</f>
        <v>426782</v>
      </c>
      <c r="F15" s="13">
        <v>11264</v>
      </c>
      <c r="G15" s="13">
        <v>72545</v>
      </c>
      <c r="H15" s="13">
        <v>58445</v>
      </c>
      <c r="I15" s="13">
        <v>72646</v>
      </c>
      <c r="J15" s="13">
        <v>49652</v>
      </c>
      <c r="K15" s="13">
        <v>39607</v>
      </c>
      <c r="L15" s="13">
        <v>33249</v>
      </c>
      <c r="M15" s="13">
        <v>40662</v>
      </c>
      <c r="N15" s="13">
        <v>6374</v>
      </c>
      <c r="O15" s="13">
        <v>42338</v>
      </c>
      <c r="P15" s="69"/>
      <c r="Q15" s="70"/>
      <c r="R15" s="71"/>
    </row>
    <row r="16" spans="1:18" s="78" customFormat="1" ht="21.75" customHeight="1" hidden="1">
      <c r="A16" s="10"/>
      <c r="B16" s="11" t="s">
        <v>77</v>
      </c>
      <c r="C16" s="10"/>
      <c r="D16" s="12"/>
      <c r="E16" s="13"/>
      <c r="F16" s="13">
        <v>11264</v>
      </c>
      <c r="G16" s="13">
        <v>72545</v>
      </c>
      <c r="H16" s="13">
        <v>60993</v>
      </c>
      <c r="I16" s="13">
        <v>71372</v>
      </c>
      <c r="J16" s="13">
        <v>49652</v>
      </c>
      <c r="K16" s="13">
        <v>39607</v>
      </c>
      <c r="L16" s="13">
        <v>33249</v>
      </c>
      <c r="M16" s="13">
        <v>39319</v>
      </c>
      <c r="N16" s="13">
        <v>6374</v>
      </c>
      <c r="O16" s="13"/>
      <c r="P16" s="69"/>
      <c r="Q16" s="70"/>
      <c r="R16" s="71"/>
    </row>
    <row r="17" spans="1:18" s="76" customFormat="1" ht="21.75" customHeight="1">
      <c r="A17" s="8"/>
      <c r="B17" s="14" t="s">
        <v>95</v>
      </c>
      <c r="C17" s="8"/>
      <c r="D17" s="15"/>
      <c r="E17" s="16">
        <f>R19/(E15/10000)</f>
        <v>1.9526797356266912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79"/>
      <c r="Q17" s="74"/>
      <c r="R17" s="75"/>
    </row>
    <row r="18" spans="1:18" s="83" customFormat="1" ht="21.75" customHeight="1">
      <c r="A18" s="20" t="s">
        <v>31</v>
      </c>
      <c r="B18" s="21" t="s">
        <v>32</v>
      </c>
      <c r="C18" s="20" t="s">
        <v>33</v>
      </c>
      <c r="D18" s="22"/>
      <c r="E18" s="23">
        <f>E15/E12*100</f>
        <v>79.31733662411327</v>
      </c>
      <c r="F18" s="23">
        <f aca="true" t="shared" si="2" ref="F18:O18">F15/F12*100</f>
        <v>20.860031853031593</v>
      </c>
      <c r="G18" s="23">
        <f t="shared" si="2"/>
        <v>63.86903084941541</v>
      </c>
      <c r="H18" s="23">
        <f t="shared" si="2"/>
        <v>95.563949115406</v>
      </c>
      <c r="I18" s="23">
        <f t="shared" si="2"/>
        <v>91.43957606958098</v>
      </c>
      <c r="J18" s="23">
        <f t="shared" si="2"/>
        <v>96.77620551202588</v>
      </c>
      <c r="K18" s="23">
        <f t="shared" si="2"/>
        <v>93.45681925436526</v>
      </c>
      <c r="L18" s="23">
        <f t="shared" si="2"/>
        <v>93.77538357400722</v>
      </c>
      <c r="M18" s="23">
        <f t="shared" si="2"/>
        <v>92.03920414676656</v>
      </c>
      <c r="N18" s="23">
        <f t="shared" si="2"/>
        <v>57.90860361588081</v>
      </c>
      <c r="O18" s="23">
        <f t="shared" si="2"/>
        <v>92.9402467401326</v>
      </c>
      <c r="P18" s="80"/>
      <c r="Q18" s="81"/>
      <c r="R18" s="82"/>
    </row>
    <row r="19" spans="1:18" s="84" customFormat="1" ht="21.75" customHeight="1">
      <c r="A19" s="8" t="s">
        <v>29</v>
      </c>
      <c r="B19" s="14" t="s">
        <v>30</v>
      </c>
      <c r="C19" s="8" t="s">
        <v>27</v>
      </c>
      <c r="D19" s="18">
        <f>E15/100000*4</f>
        <v>17.07128</v>
      </c>
      <c r="E19" s="19">
        <f>SUM(F19:O19)</f>
        <v>83.23685629302304</v>
      </c>
      <c r="F19" s="24">
        <f>F15*E17/10000</f>
        <v>2.199498454209905</v>
      </c>
      <c r="G19" s="24">
        <f>G15*E17/10000</f>
        <v>14.165715142103831</v>
      </c>
      <c r="H19" s="24">
        <f>H15*E17/10000</f>
        <v>11.412436714870196</v>
      </c>
      <c r="I19" s="24">
        <f>I15*E17/10000</f>
        <v>14.18543720743366</v>
      </c>
      <c r="J19" s="24">
        <f>J15*E17/10000</f>
        <v>9.695445423333647</v>
      </c>
      <c r="K19" s="24">
        <f>K15*E17/10000</f>
        <v>7.733978628896635</v>
      </c>
      <c r="L19" s="24">
        <f>L15*E17/10000</f>
        <v>6.492464852985186</v>
      </c>
      <c r="M19" s="24">
        <f>M15*E17/10000</f>
        <v>7.939986341005253</v>
      </c>
      <c r="N19" s="24">
        <f>N15*E17/10000</f>
        <v>1.244638063488453</v>
      </c>
      <c r="O19" s="24">
        <f>O15*E17/10000-0.1</f>
        <v>8.167255464696286</v>
      </c>
      <c r="P19" s="73"/>
      <c r="Q19" s="74"/>
      <c r="R19" s="67">
        <f>D19*S10</f>
        <v>83.33685629302305</v>
      </c>
    </row>
    <row r="20" spans="1:18" s="59" customFormat="1" ht="21.75" customHeight="1">
      <c r="A20" s="3" t="s">
        <v>2</v>
      </c>
      <c r="B20" s="1" t="s">
        <v>47</v>
      </c>
      <c r="C20" s="8" t="s">
        <v>27</v>
      </c>
      <c r="D20" s="5">
        <f aca="true" t="shared" si="3" ref="D20:O20">D21+D26</f>
        <v>29.95</v>
      </c>
      <c r="E20" s="25">
        <f t="shared" si="3"/>
        <v>146.3620259994425</v>
      </c>
      <c r="F20" s="6">
        <f t="shared" si="3"/>
        <v>56.419140466532355</v>
      </c>
      <c r="G20" s="6">
        <f t="shared" si="3"/>
        <v>18.747069775342865</v>
      </c>
      <c r="H20" s="6">
        <f t="shared" si="3"/>
        <v>7.732758276158933</v>
      </c>
      <c r="I20" s="6">
        <f t="shared" si="3"/>
        <v>11.448851802181856</v>
      </c>
      <c r="J20" s="6">
        <f t="shared" si="3"/>
        <v>9.634069698758267</v>
      </c>
      <c r="K20" s="6">
        <f t="shared" si="3"/>
        <v>10.292471081309113</v>
      </c>
      <c r="L20" s="6">
        <f t="shared" si="3"/>
        <v>10.60265671251181</v>
      </c>
      <c r="M20" s="6">
        <f t="shared" si="3"/>
        <v>9.587992143472075</v>
      </c>
      <c r="N20" s="6">
        <f t="shared" si="3"/>
        <v>3.58042470067288</v>
      </c>
      <c r="O20" s="6">
        <f t="shared" si="3"/>
        <v>8.316591342502361</v>
      </c>
      <c r="P20" s="69"/>
      <c r="Q20" s="66"/>
      <c r="R20" s="67">
        <f>R21+R26</f>
        <v>146.06202599944254</v>
      </c>
    </row>
    <row r="21" spans="1:19" s="77" customFormat="1" ht="21.75" customHeight="1">
      <c r="A21" s="10">
        <v>1</v>
      </c>
      <c r="B21" s="11" t="s">
        <v>38</v>
      </c>
      <c r="C21" s="8" t="s">
        <v>27</v>
      </c>
      <c r="D21" s="26">
        <v>10.279999999999998</v>
      </c>
      <c r="E21" s="2">
        <f>SUM(F21:O21)</f>
        <v>50.039</v>
      </c>
      <c r="F21" s="27">
        <f aca="true" t="shared" si="4" ref="F21:S21">F25</f>
        <v>0.1079</v>
      </c>
      <c r="G21" s="27">
        <f t="shared" si="4"/>
        <v>2.2932</v>
      </c>
      <c r="H21" s="27">
        <f t="shared" si="4"/>
        <v>6.1945</v>
      </c>
      <c r="I21" s="27">
        <f t="shared" si="4"/>
        <v>5.886400000000001</v>
      </c>
      <c r="J21" s="27">
        <f t="shared" si="4"/>
        <v>7.134400000000001</v>
      </c>
      <c r="K21" s="27">
        <f t="shared" si="4"/>
        <v>6.955</v>
      </c>
      <c r="L21" s="27">
        <f t="shared" si="4"/>
        <v>7.031700000000001</v>
      </c>
      <c r="M21" s="27">
        <f t="shared" si="4"/>
        <v>6.1016</v>
      </c>
      <c r="N21" s="27">
        <f t="shared" si="4"/>
        <v>0.7319</v>
      </c>
      <c r="O21" s="27">
        <f t="shared" si="4"/>
        <v>7.6024</v>
      </c>
      <c r="P21" s="27">
        <f t="shared" si="4"/>
        <v>0</v>
      </c>
      <c r="Q21" s="27">
        <f t="shared" si="4"/>
        <v>0</v>
      </c>
      <c r="R21" s="27">
        <f>E21</f>
        <v>50.039</v>
      </c>
      <c r="S21" s="27">
        <f t="shared" si="4"/>
        <v>0</v>
      </c>
    </row>
    <row r="22" spans="1:19" s="76" customFormat="1" ht="21.75" customHeight="1">
      <c r="A22" s="8" t="s">
        <v>29</v>
      </c>
      <c r="B22" s="14" t="s">
        <v>60</v>
      </c>
      <c r="C22" s="8" t="s">
        <v>33</v>
      </c>
      <c r="D22" s="28"/>
      <c r="E22" s="16">
        <v>38.5</v>
      </c>
      <c r="F22" s="16">
        <v>0.83</v>
      </c>
      <c r="G22" s="16">
        <v>17.64</v>
      </c>
      <c r="H22" s="16">
        <v>47.65</v>
      </c>
      <c r="I22" s="16">
        <v>45.28</v>
      </c>
      <c r="J22" s="16">
        <v>54.88</v>
      </c>
      <c r="K22" s="16">
        <v>53.5</v>
      </c>
      <c r="L22" s="16">
        <v>54.09</v>
      </c>
      <c r="M22" s="16">
        <v>42.32</v>
      </c>
      <c r="N22" s="16">
        <v>5.63</v>
      </c>
      <c r="O22" s="16">
        <v>58.48</v>
      </c>
      <c r="P22" s="65"/>
      <c r="Q22" s="74"/>
      <c r="R22" s="75"/>
      <c r="S22" s="76">
        <f>R21/E22</f>
        <v>1.2997142857142858</v>
      </c>
    </row>
    <row r="23" spans="1:19" s="76" customFormat="1" ht="21.75" customHeight="1">
      <c r="A23" s="8"/>
      <c r="B23" s="14" t="s">
        <v>61</v>
      </c>
      <c r="C23" s="8" t="s">
        <v>101</v>
      </c>
      <c r="D23" s="28"/>
      <c r="E23" s="17">
        <f>SUM(F23:O23)</f>
        <v>39422</v>
      </c>
      <c r="F23" s="17">
        <v>112</v>
      </c>
      <c r="G23" s="17">
        <v>4651</v>
      </c>
      <c r="H23" s="17">
        <v>5445</v>
      </c>
      <c r="I23" s="17">
        <v>7425</v>
      </c>
      <c r="J23" s="17">
        <v>5239</v>
      </c>
      <c r="K23" s="17">
        <v>4113</v>
      </c>
      <c r="L23" s="17">
        <v>3690</v>
      </c>
      <c r="M23" s="17">
        <v>3976</v>
      </c>
      <c r="N23" s="17">
        <v>166</v>
      </c>
      <c r="O23" s="17">
        <v>4605</v>
      </c>
      <c r="P23" s="73"/>
      <c r="Q23" s="74"/>
      <c r="R23" s="85">
        <f>R21/E22</f>
        <v>1.2997142857142858</v>
      </c>
      <c r="S23" s="76">
        <f>D23/R21</f>
        <v>0</v>
      </c>
    </row>
    <row r="24" spans="1:18" s="76" customFormat="1" ht="21.75" customHeight="1">
      <c r="A24" s="8"/>
      <c r="B24" s="14" t="s">
        <v>100</v>
      </c>
      <c r="C24" s="8" t="s">
        <v>27</v>
      </c>
      <c r="D24" s="28"/>
      <c r="E24" s="16">
        <v>0.65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73"/>
      <c r="Q24" s="74"/>
      <c r="R24" s="85"/>
    </row>
    <row r="25" spans="1:20" s="76" customFormat="1" ht="21.75" customHeight="1">
      <c r="A25" s="8"/>
      <c r="B25" s="21" t="s">
        <v>76</v>
      </c>
      <c r="C25" s="8" t="s">
        <v>27</v>
      </c>
      <c r="D25" s="28" t="s">
        <v>83</v>
      </c>
      <c r="E25" s="17">
        <f aca="true" t="shared" si="5" ref="E25:E31">SUM(F25:O25)</f>
        <v>50.039</v>
      </c>
      <c r="F25" s="16">
        <f>F22/5*0.65</f>
        <v>0.1079</v>
      </c>
      <c r="G25" s="16">
        <f>G22/5*0.65</f>
        <v>2.2932</v>
      </c>
      <c r="H25" s="16">
        <f aca="true" t="shared" si="6" ref="H25:O25">H22/5*0.65</f>
        <v>6.1945</v>
      </c>
      <c r="I25" s="16">
        <f t="shared" si="6"/>
        <v>5.886400000000001</v>
      </c>
      <c r="J25" s="16">
        <f t="shared" si="6"/>
        <v>7.134400000000001</v>
      </c>
      <c r="K25" s="16">
        <f t="shared" si="6"/>
        <v>6.955</v>
      </c>
      <c r="L25" s="16">
        <f t="shared" si="6"/>
        <v>7.031700000000001</v>
      </c>
      <c r="M25" s="16">
        <f>M22/5*0.65+0.5+0.1</f>
        <v>6.1016</v>
      </c>
      <c r="N25" s="16">
        <f t="shared" si="6"/>
        <v>0.7319</v>
      </c>
      <c r="O25" s="16">
        <f t="shared" si="6"/>
        <v>7.6024</v>
      </c>
      <c r="P25" s="73"/>
      <c r="Q25" s="74"/>
      <c r="R25" s="85"/>
      <c r="T25" s="76" t="s">
        <v>83</v>
      </c>
    </row>
    <row r="26" spans="1:19" s="77" customFormat="1" ht="29.25" customHeight="1">
      <c r="A26" s="29">
        <v>2</v>
      </c>
      <c r="B26" s="30" t="s">
        <v>85</v>
      </c>
      <c r="C26" s="29"/>
      <c r="D26" s="26">
        <v>19.67</v>
      </c>
      <c r="E26" s="31">
        <v>96.3230259994425</v>
      </c>
      <c r="F26" s="31">
        <v>56.311240466532354</v>
      </c>
      <c r="G26" s="31">
        <v>16.453869775342866</v>
      </c>
      <c r="H26" s="31">
        <v>1.5382582761589325</v>
      </c>
      <c r="I26" s="31">
        <v>5.5624518021818545</v>
      </c>
      <c r="J26" s="31">
        <v>2.4996696987582654</v>
      </c>
      <c r="K26" s="31">
        <v>3.3374710813091126</v>
      </c>
      <c r="L26" s="31">
        <v>3.5709567125118076</v>
      </c>
      <c r="M26" s="31">
        <v>3.486392143472074</v>
      </c>
      <c r="N26" s="31">
        <v>2.84852470067288</v>
      </c>
      <c r="O26" s="31">
        <v>0.7141913425023615</v>
      </c>
      <c r="P26" s="31">
        <v>0</v>
      </c>
      <c r="Q26" s="31">
        <v>0</v>
      </c>
      <c r="R26" s="86">
        <v>96.02302599944252</v>
      </c>
      <c r="S26" s="87"/>
    </row>
    <row r="27" spans="1:19" s="76" customFormat="1" ht="43.5" customHeight="1">
      <c r="A27" s="32" t="s">
        <v>29</v>
      </c>
      <c r="B27" s="33" t="s">
        <v>75</v>
      </c>
      <c r="C27" s="32" t="s">
        <v>34</v>
      </c>
      <c r="D27" s="34"/>
      <c r="E27" s="35">
        <v>349.57000000000005</v>
      </c>
      <c r="F27" s="35">
        <v>205</v>
      </c>
      <c r="G27" s="35">
        <v>59.9</v>
      </c>
      <c r="H27" s="35">
        <v>5.6</v>
      </c>
      <c r="I27" s="35">
        <v>20.25</v>
      </c>
      <c r="J27" s="35">
        <v>9.1</v>
      </c>
      <c r="K27" s="35">
        <v>12.15</v>
      </c>
      <c r="L27" s="35">
        <v>13</v>
      </c>
      <c r="M27" s="35">
        <v>11.6</v>
      </c>
      <c r="N27" s="35">
        <v>10.37</v>
      </c>
      <c r="O27" s="35">
        <v>2.6</v>
      </c>
      <c r="P27" s="88"/>
      <c r="Q27" s="89"/>
      <c r="R27" s="90"/>
      <c r="S27" s="91"/>
    </row>
    <row r="28" spans="1:19" s="76" customFormat="1" ht="33" customHeight="1">
      <c r="A28" s="32" t="s">
        <v>29</v>
      </c>
      <c r="B28" s="36" t="s">
        <v>108</v>
      </c>
      <c r="C28" s="32" t="s">
        <v>27</v>
      </c>
      <c r="D28" s="32"/>
      <c r="E28" s="35">
        <v>1.3734448894276183</v>
      </c>
      <c r="F28" s="35"/>
      <c r="G28" s="35"/>
      <c r="H28" s="35"/>
      <c r="I28" s="35"/>
      <c r="J28" s="35"/>
      <c r="K28" s="35"/>
      <c r="L28" s="35"/>
      <c r="M28" s="35"/>
      <c r="N28" s="35"/>
      <c r="O28" s="37"/>
      <c r="P28" s="92"/>
      <c r="Q28" s="89"/>
      <c r="R28" s="90"/>
      <c r="S28" s="93"/>
    </row>
    <row r="29" spans="1:19" s="76" customFormat="1" ht="21.75" customHeight="1">
      <c r="A29" s="32"/>
      <c r="B29" s="36" t="s">
        <v>48</v>
      </c>
      <c r="C29" s="32" t="s">
        <v>39</v>
      </c>
      <c r="D29" s="38">
        <v>19.67</v>
      </c>
      <c r="E29" s="35">
        <v>96.3230259994425</v>
      </c>
      <c r="F29" s="35">
        <v>56.311240466532354</v>
      </c>
      <c r="G29" s="35">
        <v>16.453869775342866</v>
      </c>
      <c r="H29" s="35">
        <v>1.5382582761589325</v>
      </c>
      <c r="I29" s="35">
        <v>5.5624518021818545</v>
      </c>
      <c r="J29" s="35">
        <v>2.4996696987582654</v>
      </c>
      <c r="K29" s="35">
        <v>3.3374710813091126</v>
      </c>
      <c r="L29" s="35">
        <v>3.5709567125118076</v>
      </c>
      <c r="M29" s="35">
        <v>3.486392143472074</v>
      </c>
      <c r="N29" s="35">
        <v>2.84852470067288</v>
      </c>
      <c r="O29" s="35">
        <v>0.7141913425023615</v>
      </c>
      <c r="P29" s="92"/>
      <c r="Q29" s="89"/>
      <c r="R29" s="90"/>
      <c r="S29" s="93"/>
    </row>
    <row r="30" spans="1:18" s="68" customFormat="1" ht="29.25" customHeight="1">
      <c r="A30" s="3" t="s">
        <v>3</v>
      </c>
      <c r="B30" s="1" t="s">
        <v>79</v>
      </c>
      <c r="C30" s="8" t="s">
        <v>27</v>
      </c>
      <c r="D30" s="5">
        <f>D36</f>
        <v>16.56</v>
      </c>
      <c r="E30" s="9">
        <f t="shared" si="5"/>
        <v>80.81928599999999</v>
      </c>
      <c r="F30" s="6">
        <f>F36</f>
        <v>7</v>
      </c>
      <c r="G30" s="6">
        <f aca="true" t="shared" si="7" ref="G30:O30">G36</f>
        <v>8.733556</v>
      </c>
      <c r="H30" s="6">
        <f t="shared" si="7"/>
        <v>8.475382</v>
      </c>
      <c r="I30" s="6">
        <f t="shared" si="7"/>
        <v>8.432656</v>
      </c>
      <c r="J30" s="6">
        <f t="shared" si="7"/>
        <v>7.87789</v>
      </c>
      <c r="K30" s="6">
        <f t="shared" si="7"/>
        <v>8.469652</v>
      </c>
      <c r="L30" s="6">
        <f t="shared" si="7"/>
        <v>8.694238</v>
      </c>
      <c r="M30" s="6">
        <f t="shared" si="7"/>
        <v>7.48704</v>
      </c>
      <c r="N30" s="6">
        <f t="shared" si="7"/>
        <v>7</v>
      </c>
      <c r="O30" s="6">
        <f t="shared" si="7"/>
        <v>8.648871999999999</v>
      </c>
      <c r="P30" s="65"/>
      <c r="Q30" s="66"/>
      <c r="R30" s="94">
        <f>D30*S10</f>
        <v>80.84094105494499</v>
      </c>
    </row>
    <row r="31" spans="1:18" s="77" customFormat="1" ht="21.75" customHeight="1">
      <c r="A31" s="10">
        <v>1</v>
      </c>
      <c r="B31" s="11" t="s">
        <v>46</v>
      </c>
      <c r="C31" s="10" t="s">
        <v>35</v>
      </c>
      <c r="D31" s="39" t="s">
        <v>83</v>
      </c>
      <c r="E31" s="40">
        <f t="shared" si="5"/>
        <v>956.2869999999999</v>
      </c>
      <c r="F31" s="40">
        <v>6.427</v>
      </c>
      <c r="G31" s="40">
        <v>163.926</v>
      </c>
      <c r="H31" s="40">
        <v>120.897</v>
      </c>
      <c r="I31" s="40">
        <v>113.776</v>
      </c>
      <c r="J31" s="40">
        <v>68.526</v>
      </c>
      <c r="K31" s="40">
        <v>119.942</v>
      </c>
      <c r="L31" s="40">
        <v>157.373</v>
      </c>
      <c r="M31" s="40">
        <v>44.352</v>
      </c>
      <c r="N31" s="40">
        <v>11.256</v>
      </c>
      <c r="O31" s="40">
        <v>149.812</v>
      </c>
      <c r="P31" s="69"/>
      <c r="Q31" s="70"/>
      <c r="R31" s="71"/>
    </row>
    <row r="32" spans="1:18" s="83" customFormat="1" ht="28.5" customHeight="1">
      <c r="A32" s="20"/>
      <c r="B32" s="41" t="s">
        <v>104</v>
      </c>
      <c r="C32" s="42"/>
      <c r="D32" s="43"/>
      <c r="E32" s="44"/>
      <c r="F32" s="44">
        <v>7</v>
      </c>
      <c r="G32" s="44">
        <v>7</v>
      </c>
      <c r="H32" s="44">
        <v>7</v>
      </c>
      <c r="I32" s="44">
        <v>7</v>
      </c>
      <c r="J32" s="44">
        <v>7</v>
      </c>
      <c r="K32" s="44">
        <v>7</v>
      </c>
      <c r="L32" s="44">
        <v>7</v>
      </c>
      <c r="M32" s="44">
        <v>7</v>
      </c>
      <c r="N32" s="44">
        <v>7</v>
      </c>
      <c r="O32" s="44">
        <v>7</v>
      </c>
      <c r="P32" s="80"/>
      <c r="Q32" s="81"/>
      <c r="R32" s="82"/>
    </row>
    <row r="33" spans="1:18" s="83" customFormat="1" ht="31.5" customHeight="1">
      <c r="A33" s="20"/>
      <c r="B33" s="41" t="s">
        <v>105</v>
      </c>
      <c r="C33" s="42"/>
      <c r="D33" s="43"/>
      <c r="E33" s="44"/>
      <c r="F33" s="44"/>
      <c r="G33" s="44">
        <v>0.6</v>
      </c>
      <c r="H33" s="44">
        <v>0.6</v>
      </c>
      <c r="I33" s="44">
        <v>0.6</v>
      </c>
      <c r="J33" s="44">
        <v>0.6</v>
      </c>
      <c r="K33" s="44">
        <v>0.6</v>
      </c>
      <c r="L33" s="44">
        <v>0.6</v>
      </c>
      <c r="M33" s="44">
        <v>0.48704000000000003</v>
      </c>
      <c r="N33" s="44"/>
      <c r="O33" s="44">
        <v>0.6</v>
      </c>
      <c r="P33" s="80"/>
      <c r="Q33" s="81"/>
      <c r="R33" s="82"/>
    </row>
    <row r="34" spans="1:18" s="83" customFormat="1" ht="28.5" customHeight="1">
      <c r="A34" s="20"/>
      <c r="B34" s="41" t="s">
        <v>106</v>
      </c>
      <c r="C34" s="42"/>
      <c r="D34" s="43"/>
      <c r="E34" s="44"/>
      <c r="F34" s="44"/>
      <c r="G34" s="44">
        <v>0.75</v>
      </c>
      <c r="H34" s="44">
        <v>0.75</v>
      </c>
      <c r="I34" s="44">
        <v>0.75</v>
      </c>
      <c r="J34" s="45">
        <v>0.2778899999999999</v>
      </c>
      <c r="K34" s="44">
        <v>0.75</v>
      </c>
      <c r="L34" s="44">
        <v>0.75</v>
      </c>
      <c r="M34" s="44"/>
      <c r="N34" s="44"/>
      <c r="O34" s="44">
        <v>0.75</v>
      </c>
      <c r="P34" s="80"/>
      <c r="Q34" s="81"/>
      <c r="R34" s="82"/>
    </row>
    <row r="35" spans="1:19" s="83" customFormat="1" ht="30" customHeight="1">
      <c r="A35" s="20"/>
      <c r="B35" s="41" t="s">
        <v>107</v>
      </c>
      <c r="C35" s="42"/>
      <c r="D35" s="43"/>
      <c r="E35" s="44"/>
      <c r="F35" s="44"/>
      <c r="G35" s="44">
        <f>0.383556</f>
        <v>0.383556</v>
      </c>
      <c r="H35" s="44">
        <v>0.12538200000000005</v>
      </c>
      <c r="I35" s="44">
        <v>0.08265599999999998</v>
      </c>
      <c r="J35" s="44"/>
      <c r="K35" s="44">
        <v>0.11965199999999995</v>
      </c>
      <c r="L35" s="44">
        <v>0.34423799999999993</v>
      </c>
      <c r="M35" s="44"/>
      <c r="N35" s="44"/>
      <c r="O35" s="44">
        <v>0.2988720000000001</v>
      </c>
      <c r="P35" s="46">
        <f>0.066*(P31-100)/10</f>
        <v>-0.66</v>
      </c>
      <c r="Q35" s="46">
        <f>0.066*(Q31-100)/10</f>
        <v>-0.66</v>
      </c>
      <c r="R35" s="82"/>
      <c r="S35" s="83">
        <f>S10/2</f>
        <v>2.4408496695333635</v>
      </c>
    </row>
    <row r="36" spans="1:18" s="77" customFormat="1" ht="21.75" customHeight="1">
      <c r="A36" s="10"/>
      <c r="B36" s="11" t="s">
        <v>30</v>
      </c>
      <c r="C36" s="10" t="s">
        <v>27</v>
      </c>
      <c r="D36" s="39">
        <f>6+3*2+4.56*1</f>
        <v>16.56</v>
      </c>
      <c r="E36" s="13">
        <f>SUM(F36:O36)</f>
        <v>80.81928599999999</v>
      </c>
      <c r="F36" s="40">
        <f>SUM(F32:F35)</f>
        <v>7</v>
      </c>
      <c r="G36" s="40">
        <f>SUM(G32:G35)</f>
        <v>8.733556</v>
      </c>
      <c r="H36" s="40">
        <f aca="true" t="shared" si="8" ref="H36:O36">SUM(H32:H35)</f>
        <v>8.475382</v>
      </c>
      <c r="I36" s="40">
        <f t="shared" si="8"/>
        <v>8.432656</v>
      </c>
      <c r="J36" s="40">
        <f t="shared" si="8"/>
        <v>7.87789</v>
      </c>
      <c r="K36" s="40">
        <f t="shared" si="8"/>
        <v>8.469652</v>
      </c>
      <c r="L36" s="40">
        <f t="shared" si="8"/>
        <v>8.694238</v>
      </c>
      <c r="M36" s="40">
        <f t="shared" si="8"/>
        <v>7.48704</v>
      </c>
      <c r="N36" s="40">
        <f t="shared" si="8"/>
        <v>7</v>
      </c>
      <c r="O36" s="40">
        <f t="shared" si="8"/>
        <v>8.648871999999999</v>
      </c>
      <c r="P36" s="69"/>
      <c r="Q36" s="70"/>
      <c r="R36" s="71"/>
    </row>
    <row r="37" spans="1:19" s="59" customFormat="1" ht="26.25" customHeight="1">
      <c r="A37" s="3" t="s">
        <v>4</v>
      </c>
      <c r="B37" s="1" t="s">
        <v>80</v>
      </c>
      <c r="C37" s="8" t="s">
        <v>27</v>
      </c>
      <c r="D37" s="5">
        <v>19</v>
      </c>
      <c r="E37" s="9">
        <f>SUM(F37:O37)</f>
        <v>92.71999999999998</v>
      </c>
      <c r="F37" s="6">
        <f>F38</f>
        <v>7.32</v>
      </c>
      <c r="G37" s="6">
        <f aca="true" t="shared" si="9" ref="G37:O37">G38</f>
        <v>12.2</v>
      </c>
      <c r="H37" s="6">
        <f t="shared" si="9"/>
        <v>7.32</v>
      </c>
      <c r="I37" s="6">
        <f t="shared" si="9"/>
        <v>7.32</v>
      </c>
      <c r="J37" s="6">
        <f t="shared" si="9"/>
        <v>7.32</v>
      </c>
      <c r="K37" s="6">
        <f t="shared" si="9"/>
        <v>12.2</v>
      </c>
      <c r="L37" s="6">
        <f t="shared" si="9"/>
        <v>12.2</v>
      </c>
      <c r="M37" s="6">
        <f t="shared" si="9"/>
        <v>7.32</v>
      </c>
      <c r="N37" s="6">
        <f t="shared" si="9"/>
        <v>7.32</v>
      </c>
      <c r="O37" s="6">
        <f t="shared" si="9"/>
        <v>12.2</v>
      </c>
      <c r="P37" s="69"/>
      <c r="Q37" s="66"/>
      <c r="R37" s="94">
        <f>D37*S10</f>
        <v>92.75228744226781</v>
      </c>
      <c r="S37" s="95"/>
    </row>
    <row r="38" spans="1:18" s="77" customFormat="1" ht="21.75" customHeight="1">
      <c r="A38" s="10">
        <v>1</v>
      </c>
      <c r="B38" s="11" t="s">
        <v>81</v>
      </c>
      <c r="C38" s="10"/>
      <c r="D38" s="39"/>
      <c r="E38" s="13">
        <f>SUM(E39:E41)</f>
        <v>92.72</v>
      </c>
      <c r="F38" s="2">
        <f>F39+F40+F41</f>
        <v>7.32</v>
      </c>
      <c r="G38" s="2">
        <f aca="true" t="shared" si="10" ref="G38:O38">G39+G40+G41</f>
        <v>12.2</v>
      </c>
      <c r="H38" s="2">
        <f t="shared" si="10"/>
        <v>7.32</v>
      </c>
      <c r="I38" s="2">
        <f t="shared" si="10"/>
        <v>7.32</v>
      </c>
      <c r="J38" s="2">
        <f t="shared" si="10"/>
        <v>7.32</v>
      </c>
      <c r="K38" s="2">
        <f t="shared" si="10"/>
        <v>12.2</v>
      </c>
      <c r="L38" s="2">
        <f t="shared" si="10"/>
        <v>12.2</v>
      </c>
      <c r="M38" s="2">
        <f t="shared" si="10"/>
        <v>7.32</v>
      </c>
      <c r="N38" s="2">
        <f t="shared" si="10"/>
        <v>7.32</v>
      </c>
      <c r="O38" s="2">
        <f t="shared" si="10"/>
        <v>12.2</v>
      </c>
      <c r="P38" s="69"/>
      <c r="Q38" s="70"/>
      <c r="R38" s="71"/>
    </row>
    <row r="39" spans="1:18" s="76" customFormat="1" ht="24.75" customHeight="1">
      <c r="A39" s="8"/>
      <c r="B39" s="47" t="s">
        <v>97</v>
      </c>
      <c r="C39" s="8" t="s">
        <v>98</v>
      </c>
      <c r="D39" s="8">
        <v>10</v>
      </c>
      <c r="E39" s="48">
        <f aca="true" t="shared" si="11" ref="E39:E44">SUM(F39:O39)</f>
        <v>48.800000000000004</v>
      </c>
      <c r="F39" s="16">
        <v>4.88</v>
      </c>
      <c r="G39" s="16">
        <v>4.88</v>
      </c>
      <c r="H39" s="16">
        <v>4.88</v>
      </c>
      <c r="I39" s="16">
        <v>4.88</v>
      </c>
      <c r="J39" s="16">
        <v>4.88</v>
      </c>
      <c r="K39" s="16">
        <v>4.88</v>
      </c>
      <c r="L39" s="16">
        <v>4.88</v>
      </c>
      <c r="M39" s="16">
        <v>4.88</v>
      </c>
      <c r="N39" s="16">
        <v>4.88</v>
      </c>
      <c r="O39" s="16">
        <v>4.88</v>
      </c>
      <c r="P39" s="73"/>
      <c r="Q39" s="74"/>
      <c r="R39" s="75"/>
    </row>
    <row r="40" spans="1:19" s="76" customFormat="1" ht="21.75" customHeight="1">
      <c r="A40" s="8"/>
      <c r="B40" s="14" t="s">
        <v>99</v>
      </c>
      <c r="C40" s="49" t="s">
        <v>98</v>
      </c>
      <c r="D40" s="18">
        <v>5</v>
      </c>
      <c r="E40" s="16">
        <f t="shared" si="11"/>
        <v>24.400000000000002</v>
      </c>
      <c r="F40" s="16">
        <v>2.44</v>
      </c>
      <c r="G40" s="16">
        <v>2.44</v>
      </c>
      <c r="H40" s="16">
        <v>2.44</v>
      </c>
      <c r="I40" s="16">
        <v>2.44</v>
      </c>
      <c r="J40" s="16">
        <v>2.44</v>
      </c>
      <c r="K40" s="16">
        <v>2.44</v>
      </c>
      <c r="L40" s="16">
        <v>2.44</v>
      </c>
      <c r="M40" s="16">
        <v>2.44</v>
      </c>
      <c r="N40" s="16">
        <v>2.44</v>
      </c>
      <c r="O40" s="16">
        <v>2.44</v>
      </c>
      <c r="P40" s="73"/>
      <c r="Q40" s="74"/>
      <c r="R40" s="75"/>
      <c r="S40" s="76" t="s">
        <v>83</v>
      </c>
    </row>
    <row r="41" spans="1:18" s="76" customFormat="1" ht="21.75" customHeight="1">
      <c r="A41" s="8"/>
      <c r="B41" s="14" t="s">
        <v>82</v>
      </c>
      <c r="C41" s="8" t="s">
        <v>98</v>
      </c>
      <c r="D41" s="18">
        <v>4</v>
      </c>
      <c r="E41" s="16">
        <f>SUM(F41:O41)</f>
        <v>19.52</v>
      </c>
      <c r="F41" s="2"/>
      <c r="G41" s="16">
        <v>4.88</v>
      </c>
      <c r="H41" s="48"/>
      <c r="I41" s="48"/>
      <c r="J41" s="48"/>
      <c r="K41" s="16">
        <v>4.88</v>
      </c>
      <c r="L41" s="16">
        <v>4.88</v>
      </c>
      <c r="M41" s="48"/>
      <c r="N41" s="48"/>
      <c r="O41" s="16">
        <v>4.88</v>
      </c>
      <c r="P41" s="73"/>
      <c r="Q41" s="74"/>
      <c r="R41" s="75" t="s">
        <v>83</v>
      </c>
    </row>
    <row r="42" spans="1:18" s="59" customFormat="1" ht="29.25" customHeight="1">
      <c r="A42" s="3" t="s">
        <v>5</v>
      </c>
      <c r="B42" s="1" t="s">
        <v>62</v>
      </c>
      <c r="C42" s="3"/>
      <c r="D42" s="5">
        <f>D43+D46</f>
        <v>8.7</v>
      </c>
      <c r="E42" s="6">
        <f>SUM(F42:O42)</f>
        <v>42.47078424988052</v>
      </c>
      <c r="F42" s="6">
        <f aca="true" t="shared" si="12" ref="F42:O42">F43+F47</f>
        <v>0</v>
      </c>
      <c r="G42" s="6">
        <f t="shared" si="12"/>
        <v>17.574117620640216</v>
      </c>
      <c r="H42" s="6">
        <f t="shared" si="12"/>
        <v>0</v>
      </c>
      <c r="I42" s="6">
        <f t="shared" si="12"/>
        <v>0</v>
      </c>
      <c r="J42" s="6">
        <f t="shared" si="12"/>
        <v>0</v>
      </c>
      <c r="K42" s="6">
        <f t="shared" si="12"/>
        <v>4.393529405160054</v>
      </c>
      <c r="L42" s="6">
        <f t="shared" si="12"/>
        <v>8.787058810320108</v>
      </c>
      <c r="M42" s="6">
        <f t="shared" si="12"/>
        <v>0</v>
      </c>
      <c r="N42" s="6">
        <f t="shared" si="12"/>
        <v>0</v>
      </c>
      <c r="O42" s="6">
        <f t="shared" si="12"/>
        <v>11.716078413760144</v>
      </c>
      <c r="P42" s="65"/>
      <c r="Q42" s="66"/>
      <c r="R42" s="96">
        <f>D42*S10</f>
        <v>42.47078424988052</v>
      </c>
    </row>
    <row r="43" spans="1:18" s="77" customFormat="1" ht="21.75" customHeight="1">
      <c r="A43" s="10">
        <v>1</v>
      </c>
      <c r="B43" s="11" t="s">
        <v>86</v>
      </c>
      <c r="C43" s="10" t="s">
        <v>27</v>
      </c>
      <c r="D43" s="39">
        <v>8.7</v>
      </c>
      <c r="E43" s="2">
        <f>SUM(F43:O43)</f>
        <v>42.47078424988052</v>
      </c>
      <c r="F43" s="2">
        <f>F44</f>
        <v>0</v>
      </c>
      <c r="G43" s="2">
        <f>G45</f>
        <v>17.574117620640216</v>
      </c>
      <c r="H43" s="2">
        <f aca="true" t="shared" si="13" ref="H43:O43">H45</f>
        <v>0</v>
      </c>
      <c r="I43" s="2">
        <f t="shared" si="13"/>
        <v>0</v>
      </c>
      <c r="J43" s="2">
        <f t="shared" si="13"/>
        <v>0</v>
      </c>
      <c r="K43" s="2">
        <f t="shared" si="13"/>
        <v>4.393529405160054</v>
      </c>
      <c r="L43" s="2">
        <f t="shared" si="13"/>
        <v>8.787058810320108</v>
      </c>
      <c r="M43" s="2">
        <f t="shared" si="13"/>
        <v>0</v>
      </c>
      <c r="N43" s="2">
        <f t="shared" si="13"/>
        <v>0</v>
      </c>
      <c r="O43" s="2">
        <f t="shared" si="13"/>
        <v>11.716078413760144</v>
      </c>
      <c r="P43" s="69"/>
      <c r="Q43" s="70"/>
      <c r="R43" s="82">
        <f>D43*S10</f>
        <v>42.47078424988052</v>
      </c>
    </row>
    <row r="44" spans="1:18" s="76" customFormat="1" ht="21.75" customHeight="1">
      <c r="A44" s="8"/>
      <c r="B44" s="14" t="s">
        <v>40</v>
      </c>
      <c r="C44" s="8" t="s">
        <v>88</v>
      </c>
      <c r="D44" s="18"/>
      <c r="E44" s="48">
        <f t="shared" si="11"/>
        <v>29</v>
      </c>
      <c r="F44" s="17">
        <v>0</v>
      </c>
      <c r="G44" s="48">
        <v>12</v>
      </c>
      <c r="H44" s="17">
        <v>0</v>
      </c>
      <c r="I44" s="17">
        <v>0</v>
      </c>
      <c r="J44" s="17">
        <v>0</v>
      </c>
      <c r="K44" s="48">
        <v>3</v>
      </c>
      <c r="L44" s="48">
        <v>6</v>
      </c>
      <c r="M44" s="48">
        <v>0</v>
      </c>
      <c r="N44" s="48">
        <v>0</v>
      </c>
      <c r="O44" s="48">
        <v>8</v>
      </c>
      <c r="P44" s="73"/>
      <c r="Q44" s="74"/>
      <c r="R44" s="75"/>
    </row>
    <row r="45" spans="1:19" s="76" customFormat="1" ht="21.75" customHeight="1">
      <c r="A45" s="8"/>
      <c r="B45" s="14" t="s">
        <v>41</v>
      </c>
      <c r="C45" s="8" t="s">
        <v>27</v>
      </c>
      <c r="D45" s="18" t="s">
        <v>83</v>
      </c>
      <c r="E45" s="16">
        <f>SUM(F45:O45)</f>
        <v>42.47078424988052</v>
      </c>
      <c r="F45" s="48"/>
      <c r="G45" s="48">
        <f>12*S45</f>
        <v>17.574117620640216</v>
      </c>
      <c r="H45" s="48"/>
      <c r="I45" s="48"/>
      <c r="J45" s="48"/>
      <c r="K45" s="48">
        <f>3*S45</f>
        <v>4.393529405160054</v>
      </c>
      <c r="L45" s="48">
        <f>6*S45</f>
        <v>8.787058810320108</v>
      </c>
      <c r="M45" s="48"/>
      <c r="N45" s="48"/>
      <c r="O45" s="48">
        <f>8*S45</f>
        <v>11.716078413760144</v>
      </c>
      <c r="P45" s="73"/>
      <c r="Q45" s="74"/>
      <c r="R45" s="75"/>
      <c r="S45" s="76">
        <f>S46/29</f>
        <v>1.464509801720018</v>
      </c>
    </row>
    <row r="46" spans="1:19" s="77" customFormat="1" ht="33" customHeight="1">
      <c r="A46" s="10">
        <v>2</v>
      </c>
      <c r="B46" s="50" t="s">
        <v>102</v>
      </c>
      <c r="C46" s="10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2"/>
      <c r="P46" s="69"/>
      <c r="Q46" s="70"/>
      <c r="R46" s="97">
        <f>R42-R43</f>
        <v>0</v>
      </c>
      <c r="S46" s="98">
        <f>R42-R46</f>
        <v>42.47078424988052</v>
      </c>
    </row>
    <row r="47" spans="1:18" s="76" customFormat="1" ht="25.5" customHeight="1">
      <c r="A47" s="8"/>
      <c r="B47" s="14" t="s">
        <v>57</v>
      </c>
      <c r="C47" s="8" t="s">
        <v>27</v>
      </c>
      <c r="D47" s="18">
        <v>11.4</v>
      </c>
      <c r="E47" s="16">
        <f>F47</f>
        <v>0</v>
      </c>
      <c r="F47" s="48"/>
      <c r="G47" s="17"/>
      <c r="H47" s="17"/>
      <c r="I47" s="17"/>
      <c r="J47" s="17"/>
      <c r="K47" s="17"/>
      <c r="L47" s="17"/>
      <c r="M47" s="17"/>
      <c r="N47" s="17"/>
      <c r="O47" s="17"/>
      <c r="P47" s="73"/>
      <c r="Q47" s="74"/>
      <c r="R47" s="75"/>
    </row>
    <row r="48" spans="1:18" s="102" customFormat="1" ht="33" customHeight="1">
      <c r="A48" s="3" t="s">
        <v>6</v>
      </c>
      <c r="B48" s="1" t="s">
        <v>64</v>
      </c>
      <c r="C48" s="1"/>
      <c r="D48" s="3"/>
      <c r="E48" s="25">
        <v>602300</v>
      </c>
      <c r="F48" s="25"/>
      <c r="G48" s="25"/>
      <c r="H48" s="25" t="s">
        <v>83</v>
      </c>
      <c r="I48" s="25"/>
      <c r="J48" s="25"/>
      <c r="K48" s="25"/>
      <c r="L48" s="25"/>
      <c r="M48" s="25"/>
      <c r="N48" s="25"/>
      <c r="O48" s="25"/>
      <c r="P48" s="99"/>
      <c r="Q48" s="100"/>
      <c r="R48" s="101"/>
    </row>
    <row r="49" spans="1:18" s="106" customFormat="1" ht="30" customHeight="1">
      <c r="A49" s="10">
        <v>1</v>
      </c>
      <c r="B49" s="11" t="s">
        <v>36</v>
      </c>
      <c r="C49" s="10" t="s">
        <v>43</v>
      </c>
      <c r="D49" s="10"/>
      <c r="E49" s="13">
        <v>81960</v>
      </c>
      <c r="F49" s="27"/>
      <c r="G49" s="27"/>
      <c r="H49" s="27"/>
      <c r="I49" s="27"/>
      <c r="J49" s="27"/>
      <c r="K49" s="27"/>
      <c r="L49" s="27"/>
      <c r="M49" s="27"/>
      <c r="N49" s="27"/>
      <c r="O49" s="13"/>
      <c r="P49" s="103"/>
      <c r="Q49" s="104"/>
      <c r="R49" s="105"/>
    </row>
    <row r="50" spans="1:18" s="106" customFormat="1" ht="28.5" customHeight="1">
      <c r="A50" s="10">
        <v>2</v>
      </c>
      <c r="B50" s="11" t="s">
        <v>65</v>
      </c>
      <c r="C50" s="10" t="s">
        <v>43</v>
      </c>
      <c r="D50" s="51">
        <v>0.02</v>
      </c>
      <c r="E50" s="13">
        <f>E48*2%</f>
        <v>12046</v>
      </c>
      <c r="F50" s="27"/>
      <c r="G50" s="27" t="s">
        <v>83</v>
      </c>
      <c r="H50" s="27"/>
      <c r="I50" s="27"/>
      <c r="J50" s="27"/>
      <c r="K50" s="27"/>
      <c r="L50" s="27"/>
      <c r="M50" s="27"/>
      <c r="N50" s="27"/>
      <c r="O50" s="13"/>
      <c r="P50" s="103"/>
      <c r="Q50" s="104"/>
      <c r="R50" s="105"/>
    </row>
    <row r="51" spans="1:18" s="106" customFormat="1" ht="27.75" customHeight="1">
      <c r="A51" s="10">
        <v>3</v>
      </c>
      <c r="B51" s="11" t="s">
        <v>37</v>
      </c>
      <c r="C51" s="10" t="s">
        <v>43</v>
      </c>
      <c r="D51" s="51">
        <v>0.05</v>
      </c>
      <c r="E51" s="13">
        <f>E48*D51</f>
        <v>30115</v>
      </c>
      <c r="F51" s="27"/>
      <c r="G51" s="27"/>
      <c r="H51" s="27"/>
      <c r="I51" s="27"/>
      <c r="J51" s="27"/>
      <c r="K51" s="27"/>
      <c r="L51" s="27"/>
      <c r="M51" s="27"/>
      <c r="N51" s="27"/>
      <c r="O51" s="13"/>
      <c r="P51" s="103"/>
      <c r="Q51" s="104"/>
      <c r="R51" s="105"/>
    </row>
    <row r="52" spans="1:18" s="106" customFormat="1" ht="32.25" customHeight="1">
      <c r="A52" s="10">
        <v>4</v>
      </c>
      <c r="B52" s="11" t="s">
        <v>49</v>
      </c>
      <c r="C52" s="10" t="s">
        <v>43</v>
      </c>
      <c r="D52" s="51"/>
      <c r="E52" s="13">
        <v>9010</v>
      </c>
      <c r="F52" s="27"/>
      <c r="G52" s="27"/>
      <c r="H52" s="27"/>
      <c r="I52" s="27"/>
      <c r="J52" s="27"/>
      <c r="K52" s="27"/>
      <c r="L52" s="27"/>
      <c r="M52" s="27"/>
      <c r="N52" s="27"/>
      <c r="O52" s="13"/>
      <c r="P52" s="99"/>
      <c r="Q52" s="104"/>
      <c r="R52" s="105"/>
    </row>
    <row r="53" spans="1:18" s="106" customFormat="1" ht="30" customHeight="1">
      <c r="A53" s="10">
        <v>5</v>
      </c>
      <c r="B53" s="11" t="s">
        <v>87</v>
      </c>
      <c r="C53" s="10" t="s">
        <v>43</v>
      </c>
      <c r="D53" s="51"/>
      <c r="E53" s="13">
        <v>12750</v>
      </c>
      <c r="F53" s="27"/>
      <c r="G53" s="27"/>
      <c r="H53" s="27"/>
      <c r="I53" s="27"/>
      <c r="J53" s="27"/>
      <c r="K53" s="27"/>
      <c r="L53" s="27"/>
      <c r="M53" s="27"/>
      <c r="N53" s="27"/>
      <c r="O53" s="13"/>
      <c r="P53" s="99"/>
      <c r="Q53" s="104"/>
      <c r="R53" s="105"/>
    </row>
    <row r="54" spans="1:18" s="106" customFormat="1" ht="37.5" customHeight="1">
      <c r="A54" s="10">
        <v>6</v>
      </c>
      <c r="B54" s="52" t="s">
        <v>90</v>
      </c>
      <c r="C54" s="10" t="s">
        <v>43</v>
      </c>
      <c r="D54" s="51">
        <v>0.2</v>
      </c>
      <c r="E54" s="13">
        <f>E48*D54</f>
        <v>120460</v>
      </c>
      <c r="F54" s="27"/>
      <c r="G54" s="27"/>
      <c r="H54" s="27"/>
      <c r="I54" s="27"/>
      <c r="J54" s="27"/>
      <c r="K54" s="27"/>
      <c r="L54" s="27"/>
      <c r="M54" s="27"/>
      <c r="N54" s="27"/>
      <c r="O54" s="13"/>
      <c r="P54" s="103"/>
      <c r="Q54" s="104"/>
      <c r="R54" s="105"/>
    </row>
    <row r="55" spans="1:18" s="106" customFormat="1" ht="21.75" customHeight="1">
      <c r="A55" s="10">
        <v>7</v>
      </c>
      <c r="B55" s="52" t="s">
        <v>69</v>
      </c>
      <c r="C55" s="10" t="s">
        <v>43</v>
      </c>
      <c r="D55" s="51">
        <v>0.1</v>
      </c>
      <c r="E55" s="13">
        <f>E48*10%</f>
        <v>60230</v>
      </c>
      <c r="F55" s="27"/>
      <c r="G55" s="27"/>
      <c r="H55" s="27"/>
      <c r="I55" s="27"/>
      <c r="J55" s="27"/>
      <c r="K55" s="27"/>
      <c r="L55" s="27"/>
      <c r="M55" s="27"/>
      <c r="N55" s="27"/>
      <c r="O55" s="13"/>
      <c r="P55" s="103"/>
      <c r="Q55" s="104"/>
      <c r="R55" s="104"/>
    </row>
    <row r="56" spans="1:18" s="106" customFormat="1" ht="21.75" customHeight="1" hidden="1">
      <c r="A56" s="10"/>
      <c r="B56" s="52" t="s">
        <v>70</v>
      </c>
      <c r="C56" s="10"/>
      <c r="D56" s="51"/>
      <c r="E56" s="13">
        <f>E49+E50+E51+E52+E53+E54+E55</f>
        <v>326571</v>
      </c>
      <c r="F56" s="27"/>
      <c r="G56" s="27"/>
      <c r="H56" s="27"/>
      <c r="I56" s="27"/>
      <c r="J56" s="27"/>
      <c r="K56" s="27"/>
      <c r="L56" s="27"/>
      <c r="M56" s="27"/>
      <c r="N56" s="27"/>
      <c r="O56" s="13"/>
      <c r="P56" s="103"/>
      <c r="Q56" s="104"/>
      <c r="R56" s="104"/>
    </row>
    <row r="57" spans="1:18" s="106" customFormat="1" ht="36.75" customHeight="1" hidden="1">
      <c r="A57" s="10"/>
      <c r="B57" s="52" t="s">
        <v>71</v>
      </c>
      <c r="C57" s="10"/>
      <c r="D57" s="51"/>
      <c r="E57" s="13">
        <f>E56*(1+(1.1+1.1^2+1.1^3+1.1^4))</f>
        <v>1993748.6121000003</v>
      </c>
      <c r="F57" s="27"/>
      <c r="G57" s="27"/>
      <c r="H57" s="27"/>
      <c r="I57" s="27"/>
      <c r="J57" s="27"/>
      <c r="K57" s="27"/>
      <c r="L57" s="27"/>
      <c r="M57" s="27"/>
      <c r="N57" s="27"/>
      <c r="O57" s="13"/>
      <c r="P57" s="103"/>
      <c r="Q57" s="104"/>
      <c r="R57" s="104"/>
    </row>
    <row r="58" spans="1:18" s="106" customFormat="1" ht="31.5" customHeight="1">
      <c r="A58" s="10">
        <v>8</v>
      </c>
      <c r="B58" s="11" t="s">
        <v>89</v>
      </c>
      <c r="C58" s="11"/>
      <c r="D58" s="10"/>
      <c r="E58" s="13">
        <f>E48-E56</f>
        <v>275729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99"/>
      <c r="Q58" s="104"/>
      <c r="R58" s="104"/>
    </row>
    <row r="59" spans="1:18" s="109" customFormat="1" ht="21.75" customHeight="1">
      <c r="A59" s="8" t="s">
        <v>91</v>
      </c>
      <c r="B59" s="14" t="s">
        <v>42</v>
      </c>
      <c r="C59" s="8" t="s">
        <v>27</v>
      </c>
      <c r="D59" s="18">
        <f>D10</f>
        <v>102.42335</v>
      </c>
      <c r="E59" s="48">
        <f>SUM(F59:O59)</f>
        <v>500.00118829718133</v>
      </c>
      <c r="F59" s="16">
        <f aca="true" t="shared" si="14" ref="F59:O59">F10</f>
        <v>78.39718038343494</v>
      </c>
      <c r="G59" s="16">
        <f t="shared" si="14"/>
        <v>82.90242034219978</v>
      </c>
      <c r="H59" s="16">
        <f t="shared" si="14"/>
        <v>41.12290742503334</v>
      </c>
      <c r="I59" s="16">
        <f t="shared" si="14"/>
        <v>49.41807104366393</v>
      </c>
      <c r="J59" s="16">
        <f t="shared" si="14"/>
        <v>39.71381810562669</v>
      </c>
      <c r="K59" s="16">
        <f t="shared" si="14"/>
        <v>47.3737339930449</v>
      </c>
      <c r="L59" s="16">
        <f t="shared" si="14"/>
        <v>50.36058901364132</v>
      </c>
      <c r="M59" s="16">
        <f t="shared" si="14"/>
        <v>36.800978395590704</v>
      </c>
      <c r="N59" s="16">
        <f t="shared" si="14"/>
        <v>20.25773667578507</v>
      </c>
      <c r="O59" s="16">
        <f t="shared" si="14"/>
        <v>53.653752919160624</v>
      </c>
      <c r="P59" s="107"/>
      <c r="Q59" s="108"/>
      <c r="R59" s="108"/>
    </row>
    <row r="60" spans="1:18" s="111" customFormat="1" ht="21.75" customHeight="1">
      <c r="A60" s="20"/>
      <c r="B60" s="11" t="s">
        <v>63</v>
      </c>
      <c r="C60" s="20" t="s">
        <v>33</v>
      </c>
      <c r="D60" s="20"/>
      <c r="E60" s="22"/>
      <c r="F60" s="53">
        <f>F59/$E$59*100</f>
        <v>15.67939881311616</v>
      </c>
      <c r="G60" s="53">
        <f aca="true" t="shared" si="15" ref="G60:O60">G59/$E$59*100</f>
        <v>16.580444663448638</v>
      </c>
      <c r="H60" s="53">
        <f t="shared" si="15"/>
        <v>8.22456193855913</v>
      </c>
      <c r="I60" s="53">
        <f t="shared" si="15"/>
        <v>9.883590719446799</v>
      </c>
      <c r="J60" s="53">
        <f t="shared" si="15"/>
        <v>7.942744744442955</v>
      </c>
      <c r="K60" s="53">
        <f t="shared" si="15"/>
        <v>9.474724281032666</v>
      </c>
      <c r="L60" s="53">
        <f t="shared" si="15"/>
        <v>10.072093865446764</v>
      </c>
      <c r="M60" s="53">
        <f t="shared" si="15"/>
        <v>7.3601781869601535</v>
      </c>
      <c r="N60" s="53">
        <f t="shared" si="15"/>
        <v>4.05153770629534</v>
      </c>
      <c r="O60" s="53">
        <f t="shared" si="15"/>
        <v>10.73072508125139</v>
      </c>
      <c r="P60" s="99"/>
      <c r="Q60" s="110"/>
      <c r="R60" s="110"/>
    </row>
    <row r="61" spans="1:18" s="112" customFormat="1" ht="20.25" customHeight="1">
      <c r="A61" s="8" t="s">
        <v>92</v>
      </c>
      <c r="B61" s="14" t="s">
        <v>66</v>
      </c>
      <c r="C61" s="8" t="s">
        <v>43</v>
      </c>
      <c r="D61" s="8"/>
      <c r="E61" s="54">
        <f>SUM(F61:O61)</f>
        <v>275729</v>
      </c>
      <c r="F61" s="17">
        <f>$E58*F60%</f>
        <v>43232.64955341706</v>
      </c>
      <c r="G61" s="17">
        <f aca="true" t="shared" si="16" ref="G61:O61">$E58*G60%</f>
        <v>45717.09426608029</v>
      </c>
      <c r="H61" s="17">
        <f t="shared" si="16"/>
        <v>22677.502387569704</v>
      </c>
      <c r="I61" s="17">
        <f t="shared" si="16"/>
        <v>27251.92585482346</v>
      </c>
      <c r="J61" s="17">
        <f t="shared" si="16"/>
        <v>21900.450656405115</v>
      </c>
      <c r="K61" s="17">
        <f t="shared" si="16"/>
        <v>26124.56251284856</v>
      </c>
      <c r="L61" s="17">
        <f t="shared" si="16"/>
        <v>27771.68369425771</v>
      </c>
      <c r="M61" s="17">
        <f t="shared" si="16"/>
        <v>20294.145713123362</v>
      </c>
      <c r="N61" s="17">
        <f t="shared" si="16"/>
        <v>11171.26440219108</v>
      </c>
      <c r="O61" s="17">
        <f t="shared" si="16"/>
        <v>29587.720959283644</v>
      </c>
      <c r="P61" s="107"/>
      <c r="Q61" s="108"/>
      <c r="R61" s="108"/>
    </row>
    <row r="62" spans="1:18" s="111" customFormat="1" ht="21.75" customHeight="1">
      <c r="A62" s="20"/>
      <c r="B62" s="55" t="s">
        <v>52</v>
      </c>
      <c r="C62" s="20"/>
      <c r="D62" s="20"/>
      <c r="E62" s="56">
        <f>SUM(F62:O62)</f>
        <v>303301.9</v>
      </c>
      <c r="F62" s="56">
        <f>F61*1.1</f>
        <v>47555.91450875877</v>
      </c>
      <c r="G62" s="56">
        <f aca="true" t="shared" si="17" ref="G62:O65">G61*1.1</f>
        <v>50288.80369268832</v>
      </c>
      <c r="H62" s="56">
        <f t="shared" si="17"/>
        <v>24945.252626326677</v>
      </c>
      <c r="I62" s="56">
        <f t="shared" si="17"/>
        <v>29977.11844030581</v>
      </c>
      <c r="J62" s="56">
        <f t="shared" si="17"/>
        <v>24090.495722045627</v>
      </c>
      <c r="K62" s="56">
        <f t="shared" si="17"/>
        <v>28737.018764133416</v>
      </c>
      <c r="L62" s="56">
        <f t="shared" si="17"/>
        <v>30548.852063683484</v>
      </c>
      <c r="M62" s="56">
        <f t="shared" si="17"/>
        <v>22323.560284435698</v>
      </c>
      <c r="N62" s="56">
        <f t="shared" si="17"/>
        <v>12288.390842410188</v>
      </c>
      <c r="O62" s="56">
        <f t="shared" si="17"/>
        <v>32546.493055212013</v>
      </c>
      <c r="P62" s="99"/>
      <c r="Q62" s="110"/>
      <c r="R62" s="110"/>
    </row>
    <row r="63" spans="1:18" s="111" customFormat="1" ht="21.75" customHeight="1">
      <c r="A63" s="20"/>
      <c r="B63" s="55" t="s">
        <v>53</v>
      </c>
      <c r="C63" s="20"/>
      <c r="D63" s="20"/>
      <c r="E63" s="56">
        <f>SUM(F63:O63)</f>
        <v>333632.0900000001</v>
      </c>
      <c r="F63" s="56">
        <f>F62*1.1</f>
        <v>52311.50595963465</v>
      </c>
      <c r="G63" s="56">
        <f t="shared" si="17"/>
        <v>55317.68406195716</v>
      </c>
      <c r="H63" s="56">
        <f t="shared" si="17"/>
        <v>27439.777888959346</v>
      </c>
      <c r="I63" s="56">
        <f t="shared" si="17"/>
        <v>32974.83028433639</v>
      </c>
      <c r="J63" s="56">
        <f t="shared" si="17"/>
        <v>26499.54529425019</v>
      </c>
      <c r="K63" s="56">
        <f t="shared" si="17"/>
        <v>31610.72064054676</v>
      </c>
      <c r="L63" s="56">
        <f t="shared" si="17"/>
        <v>33603.73727005183</v>
      </c>
      <c r="M63" s="56">
        <f t="shared" si="17"/>
        <v>24555.91631287927</v>
      </c>
      <c r="N63" s="56">
        <f t="shared" si="17"/>
        <v>13517.22992665121</v>
      </c>
      <c r="O63" s="56">
        <f t="shared" si="17"/>
        <v>35801.14236073322</v>
      </c>
      <c r="P63" s="99"/>
      <c r="Q63" s="110"/>
      <c r="R63" s="110"/>
    </row>
    <row r="64" spans="1:18" s="111" customFormat="1" ht="21.75" customHeight="1">
      <c r="A64" s="20"/>
      <c r="B64" s="55" t="s">
        <v>54</v>
      </c>
      <c r="C64" s="20"/>
      <c r="D64" s="20"/>
      <c r="E64" s="56">
        <f>SUM(F64:O64)</f>
        <v>366995.299</v>
      </c>
      <c r="F64" s="56">
        <f>F63*1.1</f>
        <v>57542.656555598114</v>
      </c>
      <c r="G64" s="56">
        <f t="shared" si="17"/>
        <v>60849.45246815288</v>
      </c>
      <c r="H64" s="56">
        <f t="shared" si="17"/>
        <v>30183.755677855283</v>
      </c>
      <c r="I64" s="56">
        <f t="shared" si="17"/>
        <v>36272.313312770035</v>
      </c>
      <c r="J64" s="56">
        <f t="shared" si="17"/>
        <v>29149.49982367521</v>
      </c>
      <c r="K64" s="56">
        <f t="shared" si="17"/>
        <v>34771.79270460144</v>
      </c>
      <c r="L64" s="56">
        <f t="shared" si="17"/>
        <v>36964.11099705702</v>
      </c>
      <c r="M64" s="56">
        <f t="shared" si="17"/>
        <v>27011.507944167202</v>
      </c>
      <c r="N64" s="56">
        <f t="shared" si="17"/>
        <v>14868.95291931633</v>
      </c>
      <c r="O64" s="56">
        <f t="shared" si="17"/>
        <v>39381.25659680655</v>
      </c>
      <c r="P64" s="99"/>
      <c r="Q64" s="110"/>
      <c r="R64" s="110"/>
    </row>
    <row r="65" spans="1:18" s="111" customFormat="1" ht="21.75" customHeight="1">
      <c r="A65" s="20"/>
      <c r="B65" s="55" t="s">
        <v>55</v>
      </c>
      <c r="C65" s="20"/>
      <c r="D65" s="20"/>
      <c r="E65" s="56">
        <f>SUM(F65:O65)</f>
        <v>403694.8289000001</v>
      </c>
      <c r="F65" s="56">
        <f>F64*1.1</f>
        <v>63296.92221115793</v>
      </c>
      <c r="G65" s="56">
        <f t="shared" si="17"/>
        <v>66934.39771496817</v>
      </c>
      <c r="H65" s="56">
        <f t="shared" si="17"/>
        <v>33202.13124564081</v>
      </c>
      <c r="I65" s="56">
        <f t="shared" si="17"/>
        <v>39899.54464404704</v>
      </c>
      <c r="J65" s="56">
        <f t="shared" si="17"/>
        <v>32064.449806042736</v>
      </c>
      <c r="K65" s="56">
        <f t="shared" si="17"/>
        <v>38248.971975061584</v>
      </c>
      <c r="L65" s="56">
        <f t="shared" si="17"/>
        <v>40660.522096762725</v>
      </c>
      <c r="M65" s="56">
        <f t="shared" si="17"/>
        <v>29712.658738583927</v>
      </c>
      <c r="N65" s="56">
        <f t="shared" si="17"/>
        <v>16355.848211247965</v>
      </c>
      <c r="O65" s="56">
        <f t="shared" si="17"/>
        <v>43319.3822564872</v>
      </c>
      <c r="P65" s="99"/>
      <c r="Q65" s="110"/>
      <c r="R65" s="110"/>
    </row>
    <row r="66" spans="1:18" s="102" customFormat="1" ht="36" customHeight="1">
      <c r="A66" s="3"/>
      <c r="B66" s="7" t="s">
        <v>56</v>
      </c>
      <c r="C66" s="10"/>
      <c r="D66" s="57"/>
      <c r="E66" s="25">
        <f>SUM(E61:E65)</f>
        <v>1683353.1179000002</v>
      </c>
      <c r="F66" s="13">
        <f>F61*(1+(1.1+1.1^2+1.1^3+1.1^4))</f>
        <v>263939.6487885665</v>
      </c>
      <c r="G66" s="13">
        <f aca="true" t="shared" si="18" ref="G66:O66">G61*(1+(1.1+1.1^2+1.1^3+1.1^4))</f>
        <v>279107.4322038468</v>
      </c>
      <c r="H66" s="13">
        <f t="shared" si="18"/>
        <v>138448.41982635183</v>
      </c>
      <c r="I66" s="13">
        <f t="shared" si="18"/>
        <v>166375.73253628274</v>
      </c>
      <c r="J66" s="13">
        <f t="shared" si="18"/>
        <v>133704.44130241888</v>
      </c>
      <c r="K66" s="13">
        <f t="shared" si="18"/>
        <v>159493.06659719176</v>
      </c>
      <c r="L66" s="13">
        <f t="shared" si="18"/>
        <v>169548.9061218128</v>
      </c>
      <c r="M66" s="13">
        <f t="shared" si="18"/>
        <v>123897.78899318946</v>
      </c>
      <c r="N66" s="13">
        <f t="shared" si="18"/>
        <v>68201.68630181678</v>
      </c>
      <c r="O66" s="13">
        <f t="shared" si="18"/>
        <v>180635.9952285226</v>
      </c>
      <c r="P66" s="103"/>
      <c r="Q66" s="100"/>
      <c r="R66" s="100"/>
    </row>
    <row r="67" spans="1:18" s="102" customFormat="1" ht="42" customHeight="1">
      <c r="A67" s="3" t="s">
        <v>67</v>
      </c>
      <c r="B67" s="50" t="s">
        <v>68</v>
      </c>
      <c r="C67" s="10"/>
      <c r="D67" s="3"/>
      <c r="E67" s="25">
        <f>E66+E57</f>
        <v>3677101.7300000004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03"/>
      <c r="Q67" s="100"/>
      <c r="R67" s="100"/>
    </row>
    <row r="68" spans="1:18" s="112" customFormat="1" ht="39" customHeight="1">
      <c r="A68" s="8" t="s">
        <v>93</v>
      </c>
      <c r="B68" s="47" t="s">
        <v>72</v>
      </c>
      <c r="C68" s="8" t="s">
        <v>43</v>
      </c>
      <c r="D68" s="8"/>
      <c r="E68" s="17">
        <f>SUM(F68:O68)</f>
        <v>94400</v>
      </c>
      <c r="F68" s="17">
        <v>17066</v>
      </c>
      <c r="G68" s="17">
        <v>12294</v>
      </c>
      <c r="H68" s="17">
        <v>10152</v>
      </c>
      <c r="I68" s="17">
        <v>11950</v>
      </c>
      <c r="J68" s="17">
        <v>10023</v>
      </c>
      <c r="K68" s="17">
        <v>9681</v>
      </c>
      <c r="L68" s="17">
        <v>9784</v>
      </c>
      <c r="M68" s="17">
        <v>8310</v>
      </c>
      <c r="N68" s="17"/>
      <c r="O68" s="17">
        <v>5140</v>
      </c>
      <c r="P68" s="107"/>
      <c r="Q68" s="108"/>
      <c r="R68" s="108"/>
    </row>
    <row r="69" spans="1:18" s="112" customFormat="1" ht="21.75" customHeight="1">
      <c r="A69" s="8" t="s">
        <v>94</v>
      </c>
      <c r="B69" s="14" t="s">
        <v>51</v>
      </c>
      <c r="C69" s="8" t="s">
        <v>33</v>
      </c>
      <c r="D69" s="8"/>
      <c r="E69" s="16"/>
      <c r="F69" s="48">
        <f aca="true" t="shared" si="19" ref="F69:M69">F61/F68*100</f>
        <v>253.32620153180042</v>
      </c>
      <c r="G69" s="48">
        <f t="shared" si="19"/>
        <v>371.8650908254457</v>
      </c>
      <c r="H69" s="48">
        <f t="shared" si="19"/>
        <v>223.37965314784972</v>
      </c>
      <c r="I69" s="48">
        <f t="shared" si="19"/>
        <v>228.04958874329256</v>
      </c>
      <c r="J69" s="48">
        <f t="shared" si="19"/>
        <v>218.50195207428033</v>
      </c>
      <c r="K69" s="48">
        <f t="shared" si="19"/>
        <v>269.85396666510235</v>
      </c>
      <c r="L69" s="48">
        <f t="shared" si="19"/>
        <v>283.8479527213584</v>
      </c>
      <c r="M69" s="48">
        <f t="shared" si="19"/>
        <v>244.21354648764577</v>
      </c>
      <c r="N69" s="48"/>
      <c r="O69" s="48">
        <f>O61/O68*100</f>
        <v>575.6365945385924</v>
      </c>
      <c r="P69" s="107"/>
      <c r="Q69" s="108"/>
      <c r="R69" s="108"/>
    </row>
    <row r="70" spans="1:16" s="114" customFormat="1" ht="15.75">
      <c r="A70" s="115"/>
      <c r="B70" s="116"/>
      <c r="C70" s="117"/>
      <c r="D70" s="115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3"/>
    </row>
    <row r="71" spans="5:16" ht="15.75"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</row>
    <row r="72" spans="5:16" ht="15.75"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</row>
    <row r="73" spans="5:16" ht="15.75"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</row>
    <row r="74" spans="5:16" ht="15.75"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</row>
    <row r="75" spans="5:16" ht="15.75"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</row>
    <row r="76" spans="5:16" ht="15.75"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</row>
    <row r="77" spans="5:16" ht="15.75"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</row>
    <row r="78" spans="5:16" ht="15.75"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</row>
    <row r="79" spans="5:16" ht="15.75"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</row>
    <row r="80" spans="5:16" ht="15.75"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</row>
    <row r="81" spans="5:16" ht="15.75"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</row>
    <row r="82" spans="5:16" ht="15.75"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</row>
    <row r="83" spans="5:16" ht="15.75"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</row>
    <row r="84" spans="5:16" ht="15.75"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</row>
    <row r="85" spans="5:16" ht="15.75"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</row>
    <row r="86" spans="5:16" ht="15.75"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</row>
    <row r="87" spans="5:16" ht="15.75"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</row>
    <row r="88" spans="5:16" ht="15.75"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</row>
    <row r="89" spans="5:16" ht="15.75"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</row>
    <row r="90" spans="5:16" ht="15.75"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</row>
    <row r="91" spans="5:16" ht="15.75"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</row>
    <row r="92" spans="5:16" ht="15.75"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</row>
    <row r="93" spans="5:16" ht="15.75"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</row>
    <row r="94" spans="5:16" ht="15.75"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</row>
    <row r="95" spans="5:16" ht="15.75"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</row>
    <row r="96" spans="5:16" ht="15.75"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</row>
    <row r="97" spans="5:16" ht="15.75"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</row>
    <row r="98" spans="5:16" ht="15.75"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</row>
    <row r="99" spans="5:16" ht="15.75"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</row>
    <row r="100" spans="5:16" ht="15.75"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</row>
    <row r="101" spans="5:16" ht="15.75"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</row>
    <row r="102" spans="5:16" ht="15.75"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</row>
    <row r="103" spans="5:16" ht="15.75"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</row>
    <row r="104" spans="5:16" ht="15.75"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</row>
    <row r="105" spans="5:16" ht="15.75"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</row>
    <row r="106" spans="5:16" ht="15.75"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</row>
    <row r="107" spans="5:16" ht="15.75"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</row>
    <row r="108" spans="5:16" ht="15.75"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</row>
    <row r="109" spans="5:16" ht="15.75"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</row>
    <row r="110" spans="5:16" ht="15.75"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5:16" ht="15.75"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5:16" ht="15.75"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5:16" ht="15.75"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5:16" ht="15.75"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5:16" ht="15.75"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5:16" ht="15.75"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5:16" ht="15.75"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5:16" ht="15.75"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5:16" ht="15.75"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5:16" ht="15.75"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5:16" ht="15.75"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5:16" ht="15.75"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</row>
    <row r="123" spans="5:16" ht="15.75"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5:16" ht="15.75"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</row>
    <row r="125" spans="5:16" ht="15.75"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</row>
    <row r="126" spans="5:16" ht="15.75"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</row>
    <row r="127" spans="5:16" ht="15.75"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</row>
    <row r="128" spans="5:16" ht="15.75"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</row>
    <row r="129" spans="5:16" ht="15.75"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</row>
    <row r="130" spans="5:16" ht="15.75"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</row>
    <row r="131" spans="5:16" ht="15.75"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5:16" ht="15.75"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  <row r="133" spans="5:16" ht="15.75"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5:16" ht="15.75"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</row>
    <row r="135" spans="5:16" ht="15.75"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</row>
    <row r="136" spans="5:16" ht="15.75"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</row>
    <row r="137" spans="5:16" ht="15.75"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</row>
    <row r="138" spans="5:16" ht="15.75"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</row>
    <row r="139" spans="5:16" ht="15.75"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</row>
    <row r="140" spans="5:16" ht="15.75"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</row>
    <row r="141" spans="5:16" ht="15.75"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</row>
    <row r="142" spans="5:16" ht="15.75"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</row>
    <row r="143" spans="5:16" ht="15.75"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</row>
    <row r="144" spans="5:16" ht="15.75"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</row>
    <row r="145" spans="5:16" ht="15.75"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</row>
    <row r="146" spans="5:16" ht="15.75"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</row>
    <row r="147" spans="5:16" ht="15.75"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</row>
    <row r="148" spans="5:16" ht="15.75"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</row>
    <row r="149" spans="5:16" ht="15.75"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</row>
    <row r="150" spans="5:16" ht="15.75"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</row>
    <row r="151" spans="5:16" ht="15.75"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</row>
    <row r="152" spans="5:16" ht="15.75"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</row>
    <row r="153" spans="5:16" ht="15.75"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</row>
    <row r="154" spans="5:16" ht="15.75"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</row>
    <row r="155" spans="5:16" ht="15.75"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5:16" ht="15.75"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</row>
    <row r="157" spans="5:16" ht="15.75"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</row>
    <row r="158" spans="5:16" ht="15.75"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5:16" ht="15.75"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5:16" ht="15.75"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5:16" ht="15.75"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5:16" ht="15.75"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5:16" ht="15.75"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5:16" ht="15.75"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5:16" ht="15.75"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5:16" ht="15.75"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5:16" ht="15.75"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5:16" ht="15.75"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5:16" ht="15.75"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5:16" ht="15.75"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5:16" ht="15.75"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5:16" ht="15.75"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5:16" ht="15.75"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5:16" ht="15.75"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5:16" ht="15.75"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5:16" ht="15.75"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5:16" ht="15.75"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5:16" ht="15.75"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5:16" ht="15.75"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5:16" ht="15.75"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5:16" ht="15.75"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5:16" ht="15.75"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5:16" ht="15.75"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5:16" ht="15.75"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5:16" ht="15.75"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5:16" ht="15.75"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5:16" ht="15.75"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5:16" ht="15.75"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5:16" ht="15.75"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5:16" ht="15.75"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5:16" ht="15.75"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5:16" ht="15.75"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5:16" ht="15.75"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5:16" ht="15.75"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5:16" ht="15.75"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5:16" ht="15.75"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5:16" ht="15.75"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5:16" ht="15.75"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5:16" ht="15.75"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5:16" ht="15.75"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  <row r="201" spans="5:16" ht="15.75"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</row>
    <row r="202" spans="5:16" ht="15.75"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</row>
    <row r="203" spans="5:16" ht="15.75"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</row>
    <row r="204" spans="5:16" ht="15.75"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</row>
    <row r="205" spans="5:16" ht="15.75"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</row>
    <row r="206" spans="5:16" ht="15.75"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</row>
    <row r="207" spans="5:16" ht="15.75"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</row>
    <row r="208" spans="5:16" ht="15.75"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</row>
    <row r="209" spans="5:16" ht="15.75"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</row>
    <row r="210" spans="5:16" ht="15.75"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</row>
    <row r="211" spans="5:16" ht="15.75"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5:16" ht="15.75"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5:16" ht="15.75"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5:16" ht="15.75"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5:16" ht="15.75"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5:16" ht="15.75"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</row>
    <row r="217" spans="5:16" ht="15.75"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</row>
    <row r="218" spans="5:16" ht="15.75"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</row>
    <row r="219" spans="5:16" ht="15.75"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</row>
    <row r="220" spans="5:16" ht="15.75"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</row>
    <row r="221" spans="5:16" ht="15.75"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</row>
    <row r="222" spans="5:16" ht="15.75"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</row>
    <row r="223" spans="5:16" ht="15.75"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</row>
    <row r="224" spans="5:16" ht="15.75"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</row>
    <row r="225" spans="5:16" ht="15.75"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</row>
    <row r="226" spans="5:16" ht="15.75"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</row>
    <row r="227" spans="5:16" ht="15.75"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</row>
    <row r="228" spans="5:16" ht="15.75"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</row>
    <row r="229" spans="5:16" ht="15.75"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</row>
    <row r="230" spans="5:16" ht="15.75"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</row>
    <row r="231" spans="5:16" ht="15.75"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</row>
    <row r="232" spans="5:16" ht="15.75"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</row>
    <row r="233" spans="5:16" ht="15.75"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5:16" ht="15.75"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</row>
    <row r="235" spans="5:16" ht="15.75"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</row>
    <row r="236" spans="5:16" ht="15.75"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</row>
    <row r="237" spans="5:16" ht="15.75"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5:16" ht="15.75"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  <row r="239" spans="5:16" ht="15.75"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</row>
    <row r="240" spans="5:16" ht="15.75"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</row>
    <row r="241" spans="5:16" ht="15.75"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</row>
    <row r="242" spans="5:16" ht="15.75"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</row>
    <row r="243" spans="5:16" ht="15.75"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</row>
    <row r="244" spans="5:16" ht="15.75"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</row>
    <row r="245" spans="5:16" ht="15.75"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</row>
    <row r="246" spans="5:16" ht="15.75"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</row>
    <row r="247" spans="5:16" ht="15.75"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</row>
    <row r="248" spans="5:16" ht="15.75"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</row>
    <row r="249" spans="5:16" ht="15.75"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</row>
    <row r="250" spans="5:16" ht="15.75"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</row>
    <row r="251" spans="5:16" ht="15.75"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</row>
    <row r="252" spans="5:16" ht="15.75"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</row>
    <row r="253" spans="5:16" ht="15.75"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</row>
    <row r="254" spans="5:16" ht="15.75"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</row>
    <row r="255" spans="5:16" ht="15.75"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</row>
    <row r="256" spans="5:16" ht="15.75"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</row>
    <row r="257" spans="5:16" ht="15.75"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</row>
    <row r="258" spans="5:16" ht="15.75"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</row>
    <row r="259" spans="5:16" ht="15.75"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</row>
    <row r="260" spans="5:16" ht="15.75"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</row>
    <row r="261" spans="5:16" ht="15.75"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</row>
    <row r="262" spans="5:16" ht="15.75"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</row>
    <row r="263" spans="5:16" ht="15.75"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</row>
    <row r="264" spans="5:16" ht="15.75"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</row>
    <row r="265" spans="5:16" ht="15.75"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</row>
    <row r="266" spans="5:16" ht="15.75"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</row>
    <row r="267" spans="5:16" ht="15.75"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</row>
    <row r="268" spans="5:16" ht="15.75"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</row>
    <row r="269" spans="5:16" ht="15.75"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</row>
    <row r="270" spans="5:16" ht="15.75"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</row>
    <row r="271" spans="5:16" ht="15.75"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</row>
    <row r="272" spans="5:16" ht="15.75"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</row>
    <row r="273" spans="5:16" ht="15.75"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</row>
    <row r="274" spans="5:16" ht="15.75"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</row>
    <row r="275" spans="5:16" ht="15.75"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</row>
    <row r="276" spans="5:16" ht="15.75"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</row>
    <row r="277" spans="5:16" ht="15.75"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</row>
    <row r="278" spans="5:16" ht="15.75"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</row>
    <row r="279" spans="5:16" ht="15.75"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</row>
    <row r="280" spans="5:16" ht="15.75"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</row>
    <row r="281" spans="5:16" ht="15.75"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</row>
    <row r="282" spans="5:16" ht="15.75"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</row>
    <row r="283" spans="5:16" ht="15.75"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</row>
    <row r="284" spans="5:16" ht="15.75"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</row>
    <row r="285" spans="5:16" ht="15.75"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</row>
    <row r="286" spans="5:16" ht="15.75"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</row>
    <row r="287" spans="5:16" ht="15.75"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</row>
    <row r="288" spans="5:16" ht="15.75"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</row>
    <row r="289" spans="5:16" ht="15.75"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</row>
    <row r="290" spans="5:16" ht="15.75"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</row>
    <row r="291" spans="5:16" ht="15.75"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</row>
    <row r="292" spans="5:16" ht="15.75"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</row>
    <row r="293" spans="5:16" ht="15.75"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</row>
    <row r="294" spans="5:16" ht="15.75"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</row>
    <row r="295" spans="5:16" ht="15.75"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</row>
    <row r="296" spans="5:16" ht="15.75"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</row>
    <row r="297" spans="5:16" ht="15.75"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</row>
    <row r="298" spans="5:16" ht="15.75"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</row>
    <row r="299" spans="5:16" ht="15.75"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</row>
    <row r="300" spans="5:16" ht="15.75"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</row>
    <row r="301" spans="5:16" ht="15.75"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</row>
    <row r="302" spans="5:16" ht="15.75"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</row>
    <row r="303" spans="5:16" ht="15.75"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</row>
    <row r="304" spans="5:16" ht="15.75"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</row>
    <row r="305" spans="5:16" ht="15.75"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</row>
    <row r="306" spans="5:16" ht="15.75"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</row>
    <row r="307" spans="5:16" ht="15.75"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</row>
    <row r="308" spans="5:16" ht="15.75"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</row>
    <row r="309" spans="5:16" ht="15.75"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</row>
    <row r="310" spans="5:16" ht="15.75"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</row>
    <row r="311" spans="5:16" ht="15.75"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</row>
    <row r="312" spans="5:16" ht="15.75"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</row>
    <row r="313" spans="5:16" ht="15.75"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</row>
    <row r="314" spans="5:16" ht="15.75"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</row>
    <row r="315" spans="5:16" ht="15.75"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</row>
    <row r="316" spans="5:16" ht="15.75"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</row>
    <row r="317" spans="5:16" ht="15.75"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</row>
    <row r="318" spans="5:16" ht="15.75"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</row>
    <row r="319" spans="5:16" ht="15.75"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</row>
    <row r="320" spans="5:16" ht="15.75"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</row>
    <row r="321" spans="5:16" ht="15.75"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</row>
    <row r="322" spans="5:16" ht="15.75"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</row>
    <row r="323" spans="5:16" ht="15.75"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</row>
    <row r="324" spans="5:16" ht="15.75"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</row>
    <row r="325" spans="5:16" ht="15.75"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</row>
    <row r="326" spans="5:16" ht="15.75"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</row>
    <row r="327" spans="5:16" ht="15.75"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</row>
    <row r="328" spans="5:16" ht="15.75"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</row>
    <row r="329" spans="5:16" ht="15.75"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</row>
    <row r="330" spans="5:16" ht="15.75"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</row>
    <row r="331" spans="5:16" ht="15.75"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</row>
    <row r="332" spans="5:16" ht="15.75"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</row>
    <row r="333" spans="5:16" ht="15.75"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</row>
    <row r="334" spans="5:16" ht="15.75"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</row>
    <row r="335" spans="5:16" ht="15.75"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</row>
    <row r="336" spans="5:16" ht="15.75"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</row>
    <row r="337" spans="5:16" ht="15.75"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</row>
    <row r="338" spans="5:16" ht="15.75"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</row>
    <row r="339" spans="5:16" ht="15.75"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</row>
    <row r="340" spans="5:16" ht="15.75"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</row>
    <row r="341" spans="5:16" ht="15.75"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</row>
    <row r="342" spans="5:16" ht="15.75"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</row>
    <row r="343" spans="5:16" ht="15.75"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</row>
    <row r="344" spans="5:16" ht="15.75"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</row>
    <row r="345" spans="5:16" ht="15.75"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</row>
    <row r="346" spans="5:16" ht="15.75"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</row>
    <row r="347" spans="5:16" ht="15.75"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</row>
    <row r="348" spans="5:16" ht="15.75"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</row>
    <row r="349" spans="5:16" ht="15.75"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</row>
    <row r="350" spans="5:16" ht="15.75"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</row>
    <row r="351" spans="5:16" ht="15.75"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</row>
    <row r="352" spans="5:16" ht="15.75"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</row>
    <row r="353" spans="5:16" ht="15.75"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</row>
    <row r="354" spans="5:16" ht="15.75"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</row>
    <row r="355" spans="5:16" ht="15.75"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</row>
    <row r="356" spans="5:16" ht="15.75"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</row>
    <row r="357" spans="5:16" ht="15.75"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</row>
    <row r="358" spans="5:16" ht="15.75"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</row>
    <row r="359" spans="5:16" ht="15.75"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</row>
    <row r="360" spans="5:16" ht="15.75"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</row>
    <row r="361" spans="5:16" ht="15.75"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</row>
    <row r="362" spans="5:16" ht="15.75"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</row>
    <row r="363" spans="5:16" ht="15.75"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</row>
    <row r="364" spans="5:16" ht="15.75"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</row>
    <row r="365" spans="5:16" ht="15.75"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</row>
    <row r="366" spans="5:16" ht="15.75"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</row>
    <row r="367" spans="5:16" ht="15.75"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</row>
    <row r="368" spans="5:16" ht="15.75"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</row>
    <row r="369" spans="5:16" ht="15.75"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</row>
    <row r="370" spans="5:16" ht="15.75"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</row>
    <row r="371" spans="5:16" ht="15.75"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</row>
    <row r="372" spans="5:16" ht="15.75"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</row>
    <row r="373" spans="5:16" ht="15.75"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</row>
    <row r="374" spans="5:16" ht="15.75"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</row>
    <row r="375" spans="5:16" ht="15.75"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</row>
    <row r="376" spans="5:16" ht="15.75"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</row>
    <row r="377" spans="5:16" ht="15.75"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</row>
    <row r="378" spans="5:16" ht="15.75"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</row>
    <row r="379" spans="5:16" ht="15.75"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</row>
    <row r="380" spans="5:16" ht="15.75"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</row>
    <row r="381" spans="5:16" ht="15.75"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</row>
    <row r="382" spans="5:16" ht="15.75"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</row>
    <row r="383" spans="5:16" ht="15.75"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</row>
    <row r="384" spans="5:16" ht="15.75"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</row>
    <row r="385" spans="5:16" ht="15.75"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</row>
    <row r="386" spans="5:16" ht="15.75"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</row>
    <row r="387" spans="5:16" ht="15.75"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</row>
    <row r="388" spans="5:16" ht="15.75"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</row>
    <row r="389" spans="5:16" ht="15.75"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</row>
    <row r="390" spans="5:16" ht="15.75"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</row>
    <row r="391" spans="5:16" ht="15.75"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</row>
    <row r="392" spans="5:16" ht="15.75"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</row>
    <row r="393" spans="5:16" ht="15.75"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</row>
    <row r="394" spans="5:16" ht="15.75"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</row>
    <row r="395" spans="5:16" ht="15.75"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</row>
    <row r="396" spans="5:16" ht="15.75"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</row>
    <row r="397" spans="5:16" ht="15.75"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</row>
    <row r="398" spans="5:16" ht="15.75"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</row>
    <row r="399" spans="5:16" ht="15.75"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</row>
    <row r="400" spans="5:16" ht="15.75"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</row>
    <row r="401" spans="5:16" ht="15.75"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</row>
    <row r="402" spans="5:16" ht="15.75"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</row>
    <row r="403" spans="5:16" ht="15.75"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</row>
    <row r="404" spans="5:16" ht="15.75"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</row>
    <row r="405" spans="5:16" ht="15.75"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</row>
    <row r="406" spans="5:16" ht="15.75"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</row>
    <row r="407" spans="5:16" ht="15.75"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</row>
    <row r="408" spans="5:16" ht="15.75"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</row>
    <row r="409" spans="5:16" ht="15.75"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</row>
    <row r="410" spans="5:16" ht="15.75"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</row>
    <row r="411" spans="5:16" ht="15.75"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</row>
    <row r="412" spans="5:16" ht="15.75"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</row>
    <row r="413" spans="5:16" ht="15.75"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</row>
    <row r="414" spans="5:16" ht="15.75"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</row>
    <row r="415" spans="5:16" ht="15.75"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</row>
    <row r="416" spans="5:16" ht="15.75"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</row>
    <row r="417" spans="5:16" ht="15.75"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</row>
    <row r="418" spans="5:16" ht="15.75"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</row>
    <row r="419" spans="5:16" ht="15.75"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</row>
    <row r="420" spans="5:16" ht="15.75"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</row>
    <row r="421" spans="5:16" ht="15.75"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</row>
    <row r="422" spans="5:16" ht="15.75"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</row>
    <row r="423" spans="5:16" ht="15.75"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</row>
    <row r="424" spans="5:16" ht="15.75"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</row>
    <row r="425" spans="5:16" ht="15.75"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</row>
    <row r="426" spans="5:16" ht="15.75"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</row>
    <row r="427" spans="5:16" ht="15.75"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</row>
    <row r="428" spans="5:16" ht="15.75"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</row>
    <row r="429" spans="5:16" ht="15.75"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</row>
    <row r="430" spans="5:16" ht="15.75"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</row>
    <row r="431" spans="5:16" ht="15.75"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</row>
    <row r="432" spans="5:16" ht="15.75"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</row>
    <row r="433" spans="5:16" ht="15.75"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</row>
    <row r="434" spans="5:16" ht="15.75"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</row>
    <row r="435" spans="5:16" ht="15.75"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</row>
    <row r="436" spans="5:16" ht="15.75"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</row>
    <row r="437" spans="5:16" ht="15.75"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</row>
    <row r="438" spans="5:16" ht="15.75"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</row>
    <row r="439" spans="5:16" ht="15.75"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</row>
    <row r="440" spans="5:16" ht="15.75"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</row>
    <row r="441" spans="5:16" ht="15.75"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</row>
    <row r="442" spans="5:16" ht="15.75"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</row>
    <row r="443" spans="5:16" ht="15.75"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</row>
    <row r="444" spans="5:16" ht="15.75"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</row>
    <row r="445" spans="5:16" ht="15.75"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</row>
    <row r="446" spans="5:16" ht="15.75"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</row>
    <row r="447" spans="5:16" ht="15.75"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</row>
    <row r="448" spans="5:16" ht="15.75"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</row>
    <row r="449" spans="5:16" ht="15.75"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</row>
    <row r="450" spans="5:16" ht="15.75"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</row>
    <row r="451" spans="5:16" ht="15.75"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</row>
    <row r="452" spans="5:16" ht="15.75"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</row>
    <row r="453" spans="5:16" ht="15.75"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</row>
    <row r="454" spans="5:16" ht="15.75"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</row>
    <row r="455" spans="5:16" ht="15.75"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</row>
    <row r="456" spans="5:16" ht="15.75"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</row>
    <row r="457" spans="5:16" ht="15.75"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</row>
    <row r="458" spans="5:16" ht="15.75"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</row>
    <row r="459" spans="5:16" ht="15.75"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</row>
    <row r="460" spans="5:16" ht="15.75"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</row>
    <row r="461" spans="5:16" ht="15.75"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</row>
    <row r="462" spans="5:16" ht="15.75"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</row>
    <row r="463" spans="5:16" ht="15.75"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</row>
    <row r="464" spans="5:16" ht="15.75"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</row>
    <row r="465" spans="5:16" ht="15.75"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</row>
    <row r="466" spans="5:16" ht="15.75"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</row>
    <row r="467" spans="5:16" ht="15.75"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</row>
    <row r="468" spans="5:16" ht="15.75"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</row>
    <row r="469" spans="5:16" ht="15.75"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</row>
    <row r="470" spans="5:16" ht="15.75"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</row>
    <row r="471" spans="5:16" ht="15.75"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</row>
    <row r="472" spans="5:16" ht="15.75"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</row>
    <row r="473" spans="5:16" ht="15.75"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</row>
    <row r="474" spans="5:16" ht="15.75"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</row>
    <row r="475" spans="5:16" ht="15.75"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</row>
    <row r="476" spans="5:16" ht="15.75"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</row>
    <row r="477" spans="5:16" ht="15.75"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</row>
    <row r="478" spans="5:16" ht="15.75"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</row>
    <row r="479" spans="5:16" ht="15.75"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</row>
    <row r="480" spans="5:16" ht="15.75"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</row>
    <row r="481" spans="5:16" ht="15.75"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</row>
    <row r="482" spans="5:16" ht="15.75"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</row>
    <row r="483" spans="5:16" ht="15.75"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</row>
    <row r="484" spans="5:16" ht="15.75"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</row>
    <row r="485" spans="5:16" ht="15.75"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</row>
    <row r="486" spans="5:16" ht="15.75"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</row>
    <row r="487" spans="5:16" ht="15.75"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</row>
    <row r="488" spans="5:16" ht="15.75"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</row>
    <row r="489" spans="5:16" ht="15.75"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</row>
    <row r="490" spans="5:16" ht="15.75"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</row>
    <row r="491" spans="5:16" ht="15.75"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</row>
    <row r="492" spans="5:16" ht="15.75"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</row>
    <row r="493" spans="5:16" ht="15.75"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</row>
    <row r="494" spans="5:16" ht="15.75"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</row>
    <row r="495" spans="5:16" ht="15.75"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</row>
    <row r="496" spans="5:16" ht="15.75"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</row>
    <row r="497" spans="5:16" ht="15.75"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</row>
    <row r="498" spans="5:16" ht="15.75"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</row>
    <row r="499" spans="5:16" ht="15.75"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</row>
    <row r="500" spans="5:16" ht="15.75"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</row>
    <row r="501" spans="5:16" ht="15.75"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</row>
    <row r="502" spans="5:16" ht="15.75"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</row>
    <row r="503" spans="5:16" ht="15.75"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</row>
    <row r="504" spans="5:16" ht="15.75"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</row>
    <row r="505" spans="5:16" ht="15.75"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</row>
    <row r="506" spans="5:16" ht="15.75"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</row>
    <row r="507" spans="5:16" ht="15.75"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</row>
    <row r="508" spans="5:16" ht="15.75"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</row>
    <row r="509" spans="5:16" ht="15.75"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</row>
    <row r="510" spans="5:16" ht="15.75"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</row>
    <row r="511" spans="5:16" ht="15.75"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</row>
    <row r="512" spans="5:16" ht="15.75"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</row>
    <row r="513" spans="5:16" ht="15.75"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</row>
    <row r="514" spans="5:16" ht="15.75"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</row>
    <row r="515" spans="5:16" ht="15.75"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</row>
    <row r="516" spans="5:16" ht="15.75"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</row>
    <row r="517" spans="5:16" ht="15.75"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</row>
    <row r="518" spans="5:16" ht="15.75"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</row>
    <row r="519" spans="5:16" ht="15.75"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</row>
    <row r="520" spans="5:16" ht="15.75"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</row>
    <row r="521" spans="5:16" ht="15.75"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</row>
    <row r="522" spans="5:16" ht="15.75"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</row>
    <row r="523" spans="5:16" ht="15.75"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</row>
    <row r="524" spans="5:16" ht="15.75"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</row>
    <row r="525" spans="5:16" ht="15.75"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</row>
    <row r="526" spans="5:16" ht="15.75"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</row>
    <row r="527" spans="5:16" ht="15.75"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</row>
    <row r="528" spans="5:16" ht="15.75"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</row>
    <row r="529" spans="5:16" ht="15.75"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</row>
    <row r="530" spans="5:16" ht="15.75"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</row>
    <row r="531" spans="5:16" ht="15.75"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</row>
    <row r="532" spans="5:16" ht="15.75"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</row>
    <row r="533" spans="5:16" ht="15.75"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</row>
    <row r="534" spans="5:16" ht="15.75"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</row>
    <row r="535" spans="5:16" ht="15.75"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</row>
    <row r="536" spans="5:16" ht="15.75"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</row>
    <row r="537" spans="5:16" ht="15.75"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</row>
    <row r="538" spans="5:16" ht="15.75"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</row>
    <row r="539" spans="5:16" ht="15.75"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</row>
    <row r="540" spans="5:16" ht="15.75"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</row>
    <row r="541" spans="5:16" ht="15.75"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</row>
    <row r="542" spans="5:16" ht="15.75"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</row>
    <row r="543" spans="5:16" ht="15.75"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</row>
    <row r="544" spans="5:16" ht="15.75"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</row>
    <row r="545" spans="5:16" ht="15.75"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</row>
    <row r="546" spans="5:16" ht="15.75"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</row>
    <row r="547" spans="5:16" ht="15.75"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</row>
    <row r="548" spans="5:16" ht="15.75"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</row>
    <row r="549" spans="5:16" ht="15.75"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</row>
    <row r="550" spans="5:16" ht="15.75"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</row>
    <row r="551" spans="5:16" ht="15.75"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</row>
    <row r="552" spans="5:16" ht="15.75"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</row>
    <row r="553" spans="5:16" ht="15.75"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</row>
    <row r="554" spans="5:16" ht="15.75"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</row>
    <row r="555" spans="5:16" ht="15.75"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</row>
    <row r="556" spans="5:16" ht="15.75"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</row>
    <row r="557" spans="5:16" ht="15.75"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</row>
    <row r="558" spans="5:16" ht="15.75"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</row>
    <row r="559" spans="5:16" ht="15.75"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</row>
    <row r="560" spans="5:16" ht="15.75"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</row>
    <row r="561" spans="5:16" ht="15.75"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</row>
    <row r="562" spans="5:16" ht="15.75"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</row>
    <row r="563" spans="5:16" ht="15.75"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</row>
    <row r="564" spans="5:16" ht="15.75"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</row>
    <row r="565" spans="5:16" ht="15.75"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</row>
    <row r="566" spans="5:16" ht="15.75"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</row>
    <row r="567" spans="5:16" ht="15.75"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</row>
    <row r="568" spans="5:16" ht="15.75"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</row>
    <row r="569" spans="5:16" ht="15.75"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</row>
    <row r="570" spans="5:16" ht="15.75"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</row>
    <row r="571" spans="5:16" ht="15.75"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</row>
    <row r="572" spans="5:16" ht="15.75"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</row>
    <row r="573" spans="5:16" ht="15.75"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</row>
    <row r="574" spans="5:16" ht="15.75"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</row>
    <row r="575" spans="5:16" ht="15.75"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</row>
    <row r="576" spans="5:16" ht="15.75"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</row>
    <row r="577" spans="5:16" ht="15.75"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</row>
    <row r="578" spans="5:16" ht="15.75"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</row>
    <row r="579" spans="5:16" ht="15.75"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</row>
    <row r="580" spans="5:16" ht="15.75"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</row>
    <row r="581" spans="5:16" ht="15.75"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</row>
    <row r="582" spans="5:16" ht="15.75"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</row>
    <row r="583" spans="5:16" ht="15.75"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</row>
    <row r="584" spans="5:16" ht="15.75"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</row>
    <row r="585" spans="5:16" ht="15.75"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</row>
    <row r="586" spans="5:16" ht="15.75"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</row>
    <row r="587" spans="5:16" ht="15.75"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</row>
    <row r="588" spans="5:16" ht="15.75"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</row>
    <row r="589" spans="5:16" ht="15.75"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</row>
    <row r="590" spans="5:16" ht="15.75"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</row>
    <row r="591" spans="5:16" ht="15.75"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</row>
    <row r="592" spans="5:16" ht="15.75"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</row>
    <row r="593" spans="5:16" ht="15.75"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</row>
    <row r="594" spans="5:16" ht="15.75"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</row>
    <row r="595" spans="5:16" ht="15.75"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</row>
    <row r="596" spans="5:16" ht="15.75">
      <c r="E596" s="118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</row>
    <row r="597" spans="5:16" ht="15.75"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</row>
    <row r="598" spans="5:16" ht="15.75"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</row>
    <row r="599" spans="5:16" ht="15.75"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</row>
    <row r="600" spans="5:16" ht="15.75"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</row>
    <row r="601" spans="5:16" ht="15.75"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</row>
    <row r="602" spans="5:16" ht="15.75"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</row>
    <row r="603" spans="5:16" ht="15.75"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</row>
    <row r="604" spans="5:16" ht="15.75"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</row>
    <row r="605" spans="5:16" ht="15.75"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</row>
    <row r="606" spans="5:16" ht="15.75"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</row>
    <row r="607" spans="5:16" ht="15.75"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</row>
    <row r="608" spans="5:16" ht="15.75"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</row>
    <row r="609" spans="5:16" ht="15.75"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</row>
    <row r="610" spans="5:16" ht="15.75"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</row>
    <row r="611" spans="5:16" ht="15.75"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</row>
    <row r="612" spans="5:16" ht="15.75"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</row>
    <row r="613" spans="5:16" ht="15.75"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</row>
    <row r="614" spans="5:16" ht="15.75"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</row>
    <row r="615" spans="5:16" ht="15.75"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</row>
    <row r="616" spans="5:16" ht="15.75"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</row>
    <row r="617" spans="5:16" ht="15.75"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</row>
    <row r="618" spans="5:16" ht="15.75"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</row>
    <row r="619" spans="5:16" ht="15.75"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</row>
    <row r="620" spans="5:16" ht="15.75"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</row>
    <row r="621" spans="5:16" ht="15.75"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</row>
    <row r="622" spans="5:16" ht="15.75"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</row>
    <row r="623" spans="5:16" ht="15.75"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</row>
    <row r="624" spans="5:16" ht="15.75"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</row>
    <row r="625" spans="5:16" ht="15.75"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</row>
    <row r="626" spans="5:16" ht="15.75"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</row>
    <row r="627" spans="5:16" ht="15.75"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</row>
    <row r="628" spans="5:16" ht="15.75"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</row>
    <row r="629" spans="5:16" ht="15.75"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</row>
    <row r="630" spans="5:16" ht="15.75"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</row>
    <row r="631" spans="5:16" ht="15.75"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</row>
    <row r="632" spans="5:16" ht="15.75"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</row>
    <row r="633" spans="5:16" ht="15.75"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</row>
    <row r="634" spans="5:16" ht="15.75"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</row>
    <row r="635" spans="5:16" ht="15.75"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</row>
    <row r="636" spans="5:16" ht="15.75">
      <c r="E636" s="118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</row>
    <row r="637" spans="5:16" ht="15.75"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</row>
    <row r="638" spans="5:16" ht="15.75"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</row>
    <row r="639" spans="5:16" ht="15.75"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</row>
    <row r="640" spans="5:16" ht="15.75"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</row>
    <row r="641" spans="5:16" ht="15.75"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</row>
    <row r="642" spans="5:16" ht="15.75"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</row>
    <row r="643" spans="5:16" ht="15.75"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</row>
    <row r="644" spans="5:16" ht="15.75"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</row>
    <row r="645" spans="5:16" ht="15.75"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</row>
    <row r="646" spans="5:16" ht="15.75"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</row>
    <row r="647" spans="5:16" ht="15.75"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</row>
    <row r="648" spans="5:16" ht="15.75"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</row>
    <row r="649" spans="5:16" ht="15.75"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</row>
    <row r="650" spans="5:16" ht="15.75"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</row>
    <row r="651" spans="5:16" ht="15.75"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</row>
    <row r="652" spans="5:16" ht="15.75"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</row>
    <row r="653" spans="5:16" ht="15.75"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</row>
    <row r="654" spans="5:16" ht="15.75"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</row>
    <row r="655" spans="5:16" ht="15.75"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</row>
    <row r="656" spans="5:16" ht="15.75"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</row>
    <row r="657" spans="5:16" ht="15.75"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</row>
    <row r="658" spans="5:16" ht="15.75"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</row>
    <row r="659" spans="5:16" ht="15.75"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</row>
    <row r="660" spans="5:16" ht="15.75"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</row>
    <row r="661" spans="5:16" ht="15.75"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</row>
    <row r="662" spans="5:16" ht="15.75">
      <c r="E662" s="118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</row>
    <row r="663" spans="5:16" ht="15.75"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</row>
    <row r="664" spans="5:16" ht="15.75"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</row>
    <row r="665" spans="5:16" ht="15.75"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</row>
    <row r="666" spans="5:16" ht="15.75"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</row>
    <row r="667" spans="5:16" ht="15.75"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</row>
    <row r="668" spans="5:16" ht="15.75"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</row>
    <row r="669" spans="5:16" ht="15.75"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</row>
    <row r="670" spans="5:16" ht="15.75"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</row>
    <row r="671" spans="5:16" ht="15.75"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</row>
    <row r="672" spans="5:16" ht="15.75"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</row>
    <row r="673" spans="5:16" ht="15.75"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</row>
    <row r="674" spans="5:16" ht="15.75"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</row>
    <row r="675" spans="5:16" ht="15.75"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</row>
    <row r="676" spans="5:16" ht="15.75"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</row>
    <row r="677" spans="5:16" ht="15.75"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</row>
    <row r="678" spans="5:16" ht="15.75"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</row>
    <row r="679" spans="5:16" ht="15.75"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</row>
    <row r="680" spans="5:16" ht="15.75"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</row>
    <row r="681" spans="5:16" ht="15.75"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</row>
    <row r="682" spans="5:16" ht="15.75"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</row>
    <row r="683" spans="5:16" ht="15.75"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</row>
    <row r="684" spans="5:16" ht="15.75"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</row>
    <row r="685" spans="5:16" ht="15.75"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</row>
    <row r="686" spans="5:16" ht="15.75">
      <c r="E686" s="118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</row>
    <row r="687" spans="5:16" ht="15.75"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</row>
    <row r="688" spans="5:16" ht="15.75"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</row>
    <row r="689" spans="5:16" ht="15.75"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</row>
    <row r="690" spans="5:16" ht="15.75"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</row>
    <row r="691" spans="5:16" ht="15.75"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</row>
    <row r="692" spans="5:16" ht="15.75"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</row>
    <row r="693" spans="5:16" ht="15.75"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</row>
    <row r="694" spans="5:16" ht="15.75"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</row>
    <row r="695" spans="5:16" ht="15.75"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</row>
    <row r="696" spans="5:16" ht="15.75"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</row>
    <row r="697" spans="5:16" ht="15.75"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</row>
    <row r="698" spans="5:16" ht="15.75"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</row>
    <row r="699" spans="5:16" ht="15.75"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</row>
    <row r="700" spans="5:16" ht="15.75"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</row>
    <row r="701" spans="5:16" ht="15.75"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</row>
    <row r="702" spans="5:16" ht="15.75"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</row>
    <row r="703" spans="5:16" ht="15.75"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</row>
    <row r="704" spans="5:16" ht="15.75"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</row>
    <row r="705" spans="5:16" ht="15.75"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</row>
    <row r="706" spans="5:16" ht="15.75"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</row>
    <row r="707" spans="5:16" ht="15.75"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</row>
    <row r="708" spans="5:16" ht="15.75"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</row>
    <row r="709" spans="5:16" ht="15.75"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</row>
    <row r="710" spans="5:16" ht="15.75"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</row>
    <row r="711" spans="5:16" ht="15.75"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</row>
    <row r="712" spans="5:16" ht="15.75">
      <c r="E712" s="118"/>
      <c r="F712" s="118"/>
      <c r="G712" s="118"/>
      <c r="H712" s="118"/>
      <c r="I712" s="118"/>
      <c r="J712" s="118"/>
      <c r="K712" s="118"/>
      <c r="L712" s="118"/>
      <c r="M712" s="118"/>
      <c r="N712" s="118"/>
      <c r="O712" s="118"/>
      <c r="P712" s="118"/>
    </row>
    <row r="713" spans="5:16" ht="15.75"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</row>
    <row r="714" spans="5:16" ht="15.75"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</row>
    <row r="715" spans="5:16" ht="15.75"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</row>
    <row r="716" spans="5:16" ht="15.75"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</row>
    <row r="717" spans="5:16" ht="15.75"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</row>
    <row r="718" spans="5:16" ht="15.75"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</row>
    <row r="719" spans="5:16" ht="15.75"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</row>
    <row r="720" spans="5:16" ht="15.75"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</row>
    <row r="721" spans="5:16" ht="15.75"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</row>
    <row r="722" spans="5:16" ht="15.75"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</row>
    <row r="723" spans="5:16" ht="15.75"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</row>
    <row r="724" spans="5:16" ht="15.75"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</row>
    <row r="725" spans="5:16" ht="15.75"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</row>
    <row r="726" spans="5:16" ht="15.75"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</row>
    <row r="727" spans="5:16" ht="15.75"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</row>
    <row r="728" spans="5:16" ht="15.75"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</row>
    <row r="729" spans="5:16" ht="15.75"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</row>
    <row r="730" spans="5:16" ht="15.75">
      <c r="E730" s="118"/>
      <c r="F730" s="118"/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</row>
    <row r="731" spans="5:16" ht="15.75"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</row>
    <row r="732" spans="5:16" ht="15.75"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</row>
    <row r="733" spans="5:16" ht="15.75"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</row>
    <row r="734" spans="5:16" ht="15.75"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</row>
    <row r="735" spans="5:16" ht="15.75"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</row>
    <row r="736" spans="5:16" ht="15.75"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</row>
    <row r="737" spans="5:16" ht="15.75"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</row>
    <row r="738" spans="5:16" ht="15.75"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</row>
    <row r="739" spans="5:16" ht="15.75"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</row>
    <row r="740" spans="5:16" ht="15.75"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</row>
    <row r="741" spans="5:16" ht="15.75"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</row>
    <row r="742" spans="5:16" ht="15.75"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</row>
    <row r="743" spans="5:16" ht="15.75"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</row>
    <row r="744" spans="5:16" ht="15.75"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</row>
    <row r="745" spans="5:16" ht="15.75"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</row>
    <row r="746" spans="5:16" ht="15.75"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</row>
    <row r="747" spans="5:16" ht="15.75"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</row>
    <row r="748" spans="5:16" ht="15.75"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</row>
    <row r="749" spans="5:16" ht="15.75"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</row>
    <row r="750" spans="5:16" ht="15.75"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</row>
    <row r="751" spans="5:16" ht="15.75"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</row>
    <row r="752" spans="5:16" ht="15.75"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</row>
    <row r="753" spans="5:16" ht="15.75"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</row>
    <row r="754" spans="5:16" ht="15.75"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</row>
    <row r="755" spans="5:16" ht="15.75"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</row>
    <row r="756" spans="5:16" ht="15.75"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</row>
    <row r="757" spans="5:16" ht="15.75">
      <c r="E757" s="118"/>
      <c r="F757" s="118"/>
      <c r="G757" s="118"/>
      <c r="H757" s="118"/>
      <c r="I757" s="118"/>
      <c r="J757" s="118"/>
      <c r="K757" s="118"/>
      <c r="L757" s="118"/>
      <c r="M757" s="118"/>
      <c r="N757" s="118"/>
      <c r="O757" s="118"/>
      <c r="P757" s="118"/>
    </row>
    <row r="758" spans="5:16" ht="15.75">
      <c r="E758" s="118"/>
      <c r="F758" s="118"/>
      <c r="G758" s="118"/>
      <c r="H758" s="118"/>
      <c r="I758" s="118"/>
      <c r="J758" s="118"/>
      <c r="K758" s="118"/>
      <c r="L758" s="118"/>
      <c r="M758" s="118"/>
      <c r="N758" s="118"/>
      <c r="O758" s="118"/>
      <c r="P758" s="118"/>
    </row>
    <row r="759" spans="5:16" ht="15.75">
      <c r="E759" s="118"/>
      <c r="F759" s="118"/>
      <c r="G759" s="118"/>
      <c r="H759" s="118"/>
      <c r="I759" s="118"/>
      <c r="J759" s="118"/>
      <c r="K759" s="118"/>
      <c r="L759" s="118"/>
      <c r="M759" s="118"/>
      <c r="N759" s="118"/>
      <c r="O759" s="118"/>
      <c r="P759" s="118"/>
    </row>
    <row r="760" spans="5:16" ht="15.75">
      <c r="E760" s="118"/>
      <c r="F760" s="118"/>
      <c r="G760" s="118"/>
      <c r="H760" s="118"/>
      <c r="I760" s="118"/>
      <c r="J760" s="118"/>
      <c r="K760" s="118"/>
      <c r="L760" s="118"/>
      <c r="M760" s="118"/>
      <c r="N760" s="118"/>
      <c r="O760" s="118"/>
      <c r="P760" s="118"/>
    </row>
    <row r="761" spans="5:16" ht="15.75">
      <c r="E761" s="118"/>
      <c r="F761" s="118"/>
      <c r="G761" s="118"/>
      <c r="H761" s="118"/>
      <c r="I761" s="118"/>
      <c r="J761" s="118"/>
      <c r="K761" s="118"/>
      <c r="L761" s="118"/>
      <c r="M761" s="118"/>
      <c r="N761" s="118"/>
      <c r="O761" s="118"/>
      <c r="P761" s="118"/>
    </row>
    <row r="762" spans="5:16" ht="15.75">
      <c r="E762" s="118"/>
      <c r="F762" s="118"/>
      <c r="G762" s="118"/>
      <c r="H762" s="118"/>
      <c r="I762" s="118"/>
      <c r="J762" s="118"/>
      <c r="K762" s="118"/>
      <c r="L762" s="118"/>
      <c r="M762" s="118"/>
      <c r="N762" s="118"/>
      <c r="O762" s="118"/>
      <c r="P762" s="118"/>
    </row>
    <row r="763" spans="5:16" ht="15.75">
      <c r="E763" s="118"/>
      <c r="F763" s="118"/>
      <c r="G763" s="118"/>
      <c r="H763" s="118"/>
      <c r="I763" s="118"/>
      <c r="J763" s="118"/>
      <c r="K763" s="118"/>
      <c r="L763" s="118"/>
      <c r="M763" s="118"/>
      <c r="N763" s="118"/>
      <c r="O763" s="118"/>
      <c r="P763" s="118"/>
    </row>
    <row r="764" spans="5:16" ht="15.75">
      <c r="E764" s="118"/>
      <c r="F764" s="118"/>
      <c r="G764" s="118"/>
      <c r="H764" s="118"/>
      <c r="I764" s="118"/>
      <c r="J764" s="118"/>
      <c r="K764" s="118"/>
      <c r="L764" s="118"/>
      <c r="M764" s="118"/>
      <c r="N764" s="118"/>
      <c r="O764" s="118"/>
      <c r="P764" s="118"/>
    </row>
    <row r="765" spans="5:16" ht="15.75">
      <c r="E765" s="118"/>
      <c r="F765" s="118"/>
      <c r="G765" s="118"/>
      <c r="H765" s="118"/>
      <c r="I765" s="118"/>
      <c r="J765" s="118"/>
      <c r="K765" s="118"/>
      <c r="L765" s="118"/>
      <c r="M765" s="118"/>
      <c r="N765" s="118"/>
      <c r="O765" s="118"/>
      <c r="P765" s="118"/>
    </row>
    <row r="766" spans="5:16" ht="15.75">
      <c r="E766" s="118"/>
      <c r="F766" s="118"/>
      <c r="G766" s="118"/>
      <c r="H766" s="118"/>
      <c r="I766" s="118"/>
      <c r="J766" s="118"/>
      <c r="K766" s="118"/>
      <c r="L766" s="118"/>
      <c r="M766" s="118"/>
      <c r="N766" s="118"/>
      <c r="O766" s="118"/>
      <c r="P766" s="118"/>
    </row>
    <row r="767" spans="5:16" ht="15.75">
      <c r="E767" s="118"/>
      <c r="F767" s="118"/>
      <c r="G767" s="118"/>
      <c r="H767" s="118"/>
      <c r="I767" s="118"/>
      <c r="J767" s="118"/>
      <c r="K767" s="118"/>
      <c r="L767" s="118"/>
      <c r="M767" s="118"/>
      <c r="N767" s="118"/>
      <c r="O767" s="118"/>
      <c r="P767" s="118"/>
    </row>
    <row r="768" spans="5:16" ht="15.75">
      <c r="E768" s="118"/>
      <c r="F768" s="118"/>
      <c r="G768" s="118"/>
      <c r="H768" s="118"/>
      <c r="I768" s="118"/>
      <c r="J768" s="118"/>
      <c r="K768" s="118"/>
      <c r="L768" s="118"/>
      <c r="M768" s="118"/>
      <c r="N768" s="118"/>
      <c r="O768" s="118"/>
      <c r="P768" s="118"/>
    </row>
    <row r="769" spans="5:16" ht="15.75">
      <c r="E769" s="118"/>
      <c r="F769" s="118"/>
      <c r="G769" s="118"/>
      <c r="H769" s="118"/>
      <c r="I769" s="118"/>
      <c r="J769" s="118"/>
      <c r="K769" s="118"/>
      <c r="L769" s="118"/>
      <c r="M769" s="118"/>
      <c r="N769" s="118"/>
      <c r="O769" s="118"/>
      <c r="P769" s="118"/>
    </row>
    <row r="770" spans="5:16" ht="15.75">
      <c r="E770" s="118"/>
      <c r="F770" s="118"/>
      <c r="G770" s="118"/>
      <c r="H770" s="118"/>
      <c r="I770" s="118"/>
      <c r="J770" s="118"/>
      <c r="K770" s="118"/>
      <c r="L770" s="118"/>
      <c r="M770" s="118"/>
      <c r="N770" s="118"/>
      <c r="O770" s="118"/>
      <c r="P770" s="118"/>
    </row>
    <row r="771" spans="5:16" ht="15.75">
      <c r="E771" s="118"/>
      <c r="F771" s="118"/>
      <c r="G771" s="118"/>
      <c r="H771" s="118"/>
      <c r="I771" s="118"/>
      <c r="J771" s="118"/>
      <c r="K771" s="118"/>
      <c r="L771" s="118"/>
      <c r="M771" s="118"/>
      <c r="N771" s="118"/>
      <c r="O771" s="118"/>
      <c r="P771" s="118"/>
    </row>
    <row r="772" spans="5:16" ht="15.75">
      <c r="E772" s="118"/>
      <c r="F772" s="118"/>
      <c r="G772" s="118"/>
      <c r="H772" s="118"/>
      <c r="I772" s="118"/>
      <c r="J772" s="118"/>
      <c r="K772" s="118"/>
      <c r="L772" s="118"/>
      <c r="M772" s="118"/>
      <c r="N772" s="118"/>
      <c r="O772" s="118"/>
      <c r="P772" s="118"/>
    </row>
    <row r="773" spans="5:16" ht="15.75">
      <c r="E773" s="118"/>
      <c r="F773" s="118"/>
      <c r="G773" s="118"/>
      <c r="H773" s="118"/>
      <c r="I773" s="118"/>
      <c r="J773" s="118"/>
      <c r="K773" s="118"/>
      <c r="L773" s="118"/>
      <c r="M773" s="118"/>
      <c r="N773" s="118"/>
      <c r="O773" s="118"/>
      <c r="P773" s="118"/>
    </row>
    <row r="774" spans="5:16" ht="15.75">
      <c r="E774" s="118"/>
      <c r="F774" s="118"/>
      <c r="G774" s="118"/>
      <c r="H774" s="118"/>
      <c r="I774" s="118"/>
      <c r="J774" s="118"/>
      <c r="K774" s="118"/>
      <c r="L774" s="118"/>
      <c r="M774" s="118"/>
      <c r="N774" s="118"/>
      <c r="O774" s="118"/>
      <c r="P774" s="118"/>
    </row>
    <row r="775" spans="5:16" ht="15.75">
      <c r="E775" s="118"/>
      <c r="F775" s="118"/>
      <c r="G775" s="118"/>
      <c r="H775" s="118"/>
      <c r="I775" s="118"/>
      <c r="J775" s="118"/>
      <c r="K775" s="118"/>
      <c r="L775" s="118"/>
      <c r="M775" s="118"/>
      <c r="N775" s="118"/>
      <c r="O775" s="118"/>
      <c r="P775" s="118"/>
    </row>
    <row r="776" spans="5:16" ht="15.75">
      <c r="E776" s="118"/>
      <c r="F776" s="118"/>
      <c r="G776" s="118"/>
      <c r="H776" s="118"/>
      <c r="I776" s="118"/>
      <c r="J776" s="118"/>
      <c r="K776" s="118"/>
      <c r="L776" s="118"/>
      <c r="M776" s="118"/>
      <c r="N776" s="118"/>
      <c r="O776" s="118"/>
      <c r="P776" s="118"/>
    </row>
    <row r="777" spans="5:16" ht="15.75">
      <c r="E777" s="118"/>
      <c r="F777" s="118"/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</row>
    <row r="778" spans="5:16" ht="15.75">
      <c r="E778" s="118"/>
      <c r="F778" s="118"/>
      <c r="G778" s="118"/>
      <c r="H778" s="118"/>
      <c r="I778" s="118"/>
      <c r="J778" s="118"/>
      <c r="K778" s="118"/>
      <c r="L778" s="118"/>
      <c r="M778" s="118"/>
      <c r="N778" s="118"/>
      <c r="O778" s="118"/>
      <c r="P778" s="118"/>
    </row>
    <row r="779" spans="5:16" ht="15.75">
      <c r="E779" s="118"/>
      <c r="F779" s="118"/>
      <c r="G779" s="118"/>
      <c r="H779" s="118"/>
      <c r="I779" s="118"/>
      <c r="J779" s="118"/>
      <c r="K779" s="118"/>
      <c r="L779" s="118"/>
      <c r="M779" s="118"/>
      <c r="N779" s="118"/>
      <c r="O779" s="118"/>
      <c r="P779" s="118"/>
    </row>
    <row r="780" spans="5:16" ht="15.75">
      <c r="E780" s="118"/>
      <c r="F780" s="118"/>
      <c r="G780" s="118"/>
      <c r="H780" s="118"/>
      <c r="I780" s="118"/>
      <c r="J780" s="118"/>
      <c r="K780" s="118"/>
      <c r="L780" s="118"/>
      <c r="M780" s="118"/>
      <c r="N780" s="118"/>
      <c r="O780" s="118"/>
      <c r="P780" s="118"/>
    </row>
    <row r="781" spans="5:16" ht="15.75">
      <c r="E781" s="118"/>
      <c r="F781" s="118"/>
      <c r="G781" s="118"/>
      <c r="H781" s="118"/>
      <c r="I781" s="118"/>
      <c r="J781" s="118"/>
      <c r="K781" s="118"/>
      <c r="L781" s="118"/>
      <c r="M781" s="118"/>
      <c r="N781" s="118"/>
      <c r="O781" s="118"/>
      <c r="P781" s="118"/>
    </row>
    <row r="782" spans="5:16" ht="15.75">
      <c r="E782" s="118"/>
      <c r="F782" s="118"/>
      <c r="G782" s="118"/>
      <c r="H782" s="118"/>
      <c r="I782" s="118"/>
      <c r="J782" s="118"/>
      <c r="K782" s="118"/>
      <c r="L782" s="118"/>
      <c r="M782" s="118"/>
      <c r="N782" s="118"/>
      <c r="O782" s="118"/>
      <c r="P782" s="118"/>
    </row>
    <row r="783" spans="5:16" ht="15.75">
      <c r="E783" s="118"/>
      <c r="F783" s="118"/>
      <c r="G783" s="118"/>
      <c r="H783" s="118"/>
      <c r="I783" s="118"/>
      <c r="J783" s="118"/>
      <c r="K783" s="118"/>
      <c r="L783" s="118"/>
      <c r="M783" s="118"/>
      <c r="N783" s="118"/>
      <c r="O783" s="118"/>
      <c r="P783" s="118"/>
    </row>
    <row r="784" spans="5:16" ht="15.75">
      <c r="E784" s="118"/>
      <c r="F784" s="118"/>
      <c r="G784" s="118"/>
      <c r="H784" s="118"/>
      <c r="I784" s="118"/>
      <c r="J784" s="118"/>
      <c r="K784" s="118"/>
      <c r="L784" s="118"/>
      <c r="M784" s="118"/>
      <c r="N784" s="118"/>
      <c r="O784" s="118"/>
      <c r="P784" s="118"/>
    </row>
    <row r="785" spans="5:16" ht="15.75">
      <c r="E785" s="118"/>
      <c r="F785" s="118"/>
      <c r="G785" s="118"/>
      <c r="H785" s="118"/>
      <c r="I785" s="118"/>
      <c r="J785" s="118"/>
      <c r="K785" s="118"/>
      <c r="L785" s="118"/>
      <c r="M785" s="118"/>
      <c r="N785" s="118"/>
      <c r="O785" s="118"/>
      <c r="P785" s="118"/>
    </row>
    <row r="786" spans="5:16" ht="15.75">
      <c r="E786" s="118"/>
      <c r="F786" s="118"/>
      <c r="G786" s="118"/>
      <c r="H786" s="118"/>
      <c r="I786" s="118"/>
      <c r="J786" s="118"/>
      <c r="K786" s="118"/>
      <c r="L786" s="118"/>
      <c r="M786" s="118"/>
      <c r="N786" s="118"/>
      <c r="O786" s="118"/>
      <c r="P786" s="118"/>
    </row>
    <row r="787" spans="5:16" ht="15.75">
      <c r="E787" s="118"/>
      <c r="F787" s="118"/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</row>
    <row r="788" spans="5:16" ht="15.75">
      <c r="E788" s="118"/>
      <c r="F788" s="118"/>
      <c r="G788" s="118"/>
      <c r="H788" s="118"/>
      <c r="I788" s="118"/>
      <c r="J788" s="118"/>
      <c r="K788" s="118"/>
      <c r="L788" s="118"/>
      <c r="M788" s="118"/>
      <c r="N788" s="118"/>
      <c r="O788" s="118"/>
      <c r="P788" s="118"/>
    </row>
    <row r="789" spans="5:16" ht="15.75">
      <c r="E789" s="118"/>
      <c r="F789" s="118"/>
      <c r="G789" s="118"/>
      <c r="H789" s="118"/>
      <c r="I789" s="118"/>
      <c r="J789" s="118"/>
      <c r="K789" s="118"/>
      <c r="L789" s="118"/>
      <c r="M789" s="118"/>
      <c r="N789" s="118"/>
      <c r="O789" s="118"/>
      <c r="P789" s="118"/>
    </row>
    <row r="790" spans="5:16" ht="15.75">
      <c r="E790" s="118"/>
      <c r="F790" s="118"/>
      <c r="G790" s="118"/>
      <c r="H790" s="118"/>
      <c r="I790" s="118"/>
      <c r="J790" s="118"/>
      <c r="K790" s="118"/>
      <c r="L790" s="118"/>
      <c r="M790" s="118"/>
      <c r="N790" s="118"/>
      <c r="O790" s="118"/>
      <c r="P790" s="118"/>
    </row>
    <row r="791" spans="5:16" ht="15.75">
      <c r="E791" s="118"/>
      <c r="F791" s="118"/>
      <c r="G791" s="118"/>
      <c r="H791" s="118"/>
      <c r="I791" s="118"/>
      <c r="J791" s="118"/>
      <c r="K791" s="118"/>
      <c r="L791" s="118"/>
      <c r="M791" s="118"/>
      <c r="N791" s="118"/>
      <c r="O791" s="118"/>
      <c r="P791" s="118"/>
    </row>
    <row r="792" spans="5:16" ht="15.75">
      <c r="E792" s="118"/>
      <c r="F792" s="118"/>
      <c r="G792" s="118"/>
      <c r="H792" s="118"/>
      <c r="I792" s="118"/>
      <c r="J792" s="118"/>
      <c r="K792" s="118"/>
      <c r="L792" s="118"/>
      <c r="M792" s="118"/>
      <c r="N792" s="118"/>
      <c r="O792" s="118"/>
      <c r="P792" s="118"/>
    </row>
    <row r="793" spans="5:16" ht="15.75">
      <c r="E793" s="118"/>
      <c r="F793" s="118"/>
      <c r="G793" s="118"/>
      <c r="H793" s="118"/>
      <c r="I793" s="118"/>
      <c r="J793" s="118"/>
      <c r="K793" s="118"/>
      <c r="L793" s="118"/>
      <c r="M793" s="118"/>
      <c r="N793" s="118"/>
      <c r="O793" s="118"/>
      <c r="P793" s="118"/>
    </row>
    <row r="794" spans="5:16" ht="15.75">
      <c r="E794" s="118"/>
      <c r="F794" s="118"/>
      <c r="G794" s="118"/>
      <c r="H794" s="118"/>
      <c r="I794" s="118"/>
      <c r="J794" s="118"/>
      <c r="K794" s="118"/>
      <c r="L794" s="118"/>
      <c r="M794" s="118"/>
      <c r="N794" s="118"/>
      <c r="O794" s="118"/>
      <c r="P794" s="118"/>
    </row>
    <row r="795" spans="5:16" ht="15.75">
      <c r="E795" s="118"/>
      <c r="F795" s="118"/>
      <c r="G795" s="118"/>
      <c r="H795" s="118"/>
      <c r="I795" s="118"/>
      <c r="J795" s="118"/>
      <c r="K795" s="118"/>
      <c r="L795" s="118"/>
      <c r="M795" s="118"/>
      <c r="N795" s="118"/>
      <c r="O795" s="118"/>
      <c r="P795" s="118"/>
    </row>
    <row r="796" spans="5:16" ht="15.75">
      <c r="E796" s="118"/>
      <c r="F796" s="118"/>
      <c r="G796" s="118"/>
      <c r="H796" s="118"/>
      <c r="I796" s="118"/>
      <c r="J796" s="118"/>
      <c r="K796" s="118"/>
      <c r="L796" s="118"/>
      <c r="M796" s="118"/>
      <c r="N796" s="118"/>
      <c r="O796" s="118"/>
      <c r="P796" s="118"/>
    </row>
    <row r="797" spans="5:16" ht="15.75">
      <c r="E797" s="118"/>
      <c r="F797" s="118"/>
      <c r="G797" s="118"/>
      <c r="H797" s="118"/>
      <c r="I797" s="118"/>
      <c r="J797" s="118"/>
      <c r="K797" s="118"/>
      <c r="L797" s="118"/>
      <c r="M797" s="118"/>
      <c r="N797" s="118"/>
      <c r="O797" s="118"/>
      <c r="P797" s="118"/>
    </row>
    <row r="798" spans="5:16" ht="15.75">
      <c r="E798" s="118"/>
      <c r="F798" s="118"/>
      <c r="G798" s="118"/>
      <c r="H798" s="118"/>
      <c r="I798" s="118"/>
      <c r="J798" s="118"/>
      <c r="K798" s="118"/>
      <c r="L798" s="118"/>
      <c r="M798" s="118"/>
      <c r="N798" s="118"/>
      <c r="O798" s="118"/>
      <c r="P798" s="118"/>
    </row>
    <row r="799" spans="5:16" ht="15.75">
      <c r="E799" s="118"/>
      <c r="F799" s="118"/>
      <c r="G799" s="118"/>
      <c r="H799" s="118"/>
      <c r="I799" s="118"/>
      <c r="J799" s="118"/>
      <c r="K799" s="118"/>
      <c r="L799" s="118"/>
      <c r="M799" s="118"/>
      <c r="N799" s="118"/>
      <c r="O799" s="118"/>
      <c r="P799" s="118"/>
    </row>
    <row r="800" spans="5:16" ht="15.75">
      <c r="E800" s="118"/>
      <c r="F800" s="118"/>
      <c r="G800" s="118"/>
      <c r="H800" s="118"/>
      <c r="I800" s="118"/>
      <c r="J800" s="118"/>
      <c r="K800" s="118"/>
      <c r="L800" s="118"/>
      <c r="M800" s="118"/>
      <c r="N800" s="118"/>
      <c r="O800" s="118"/>
      <c r="P800" s="118"/>
    </row>
    <row r="801" spans="5:16" ht="15.75">
      <c r="E801" s="118"/>
      <c r="F801" s="118"/>
      <c r="G801" s="118"/>
      <c r="H801" s="118"/>
      <c r="I801" s="118"/>
      <c r="J801" s="118"/>
      <c r="K801" s="118"/>
      <c r="L801" s="118"/>
      <c r="M801" s="118"/>
      <c r="N801" s="118"/>
      <c r="O801" s="118"/>
      <c r="P801" s="118"/>
    </row>
    <row r="802" spans="5:16" ht="15.75">
      <c r="E802" s="118"/>
      <c r="F802" s="118"/>
      <c r="G802" s="118"/>
      <c r="H802" s="118"/>
      <c r="I802" s="118"/>
      <c r="J802" s="118"/>
      <c r="K802" s="118"/>
      <c r="L802" s="118"/>
      <c r="M802" s="118"/>
      <c r="N802" s="118"/>
      <c r="O802" s="118"/>
      <c r="P802" s="118"/>
    </row>
    <row r="803" spans="5:16" ht="15.75">
      <c r="E803" s="118"/>
      <c r="F803" s="118"/>
      <c r="G803" s="118"/>
      <c r="H803" s="118"/>
      <c r="I803" s="118"/>
      <c r="J803" s="118"/>
      <c r="K803" s="118"/>
      <c r="L803" s="118"/>
      <c r="M803" s="118"/>
      <c r="N803" s="118"/>
      <c r="O803" s="118"/>
      <c r="P803" s="118"/>
    </row>
    <row r="804" spans="5:16" ht="15.75">
      <c r="E804" s="118"/>
      <c r="F804" s="118"/>
      <c r="G804" s="118"/>
      <c r="H804" s="118"/>
      <c r="I804" s="118"/>
      <c r="J804" s="118"/>
      <c r="K804" s="118"/>
      <c r="L804" s="118"/>
      <c r="M804" s="118"/>
      <c r="N804" s="118"/>
      <c r="O804" s="118"/>
      <c r="P804" s="118"/>
    </row>
    <row r="805" spans="5:16" ht="15.75">
      <c r="E805" s="118"/>
      <c r="F805" s="118"/>
      <c r="G805" s="118"/>
      <c r="H805" s="118"/>
      <c r="I805" s="118"/>
      <c r="J805" s="118"/>
      <c r="K805" s="118"/>
      <c r="L805" s="118"/>
      <c r="M805" s="118"/>
      <c r="N805" s="118"/>
      <c r="O805" s="118"/>
      <c r="P805" s="118"/>
    </row>
    <row r="806" spans="5:16" ht="15.75">
      <c r="E806" s="118"/>
      <c r="F806" s="118"/>
      <c r="G806" s="118"/>
      <c r="H806" s="118"/>
      <c r="I806" s="118"/>
      <c r="J806" s="118"/>
      <c r="K806" s="118"/>
      <c r="L806" s="118"/>
      <c r="M806" s="118"/>
      <c r="N806" s="118"/>
      <c r="O806" s="118"/>
      <c r="P806" s="118"/>
    </row>
    <row r="807" spans="5:16" ht="15.75">
      <c r="E807" s="118"/>
      <c r="F807" s="118"/>
      <c r="G807" s="118"/>
      <c r="H807" s="118"/>
      <c r="I807" s="118"/>
      <c r="J807" s="118"/>
      <c r="K807" s="118"/>
      <c r="L807" s="118"/>
      <c r="M807" s="118"/>
      <c r="N807" s="118"/>
      <c r="O807" s="118"/>
      <c r="P807" s="118"/>
    </row>
    <row r="808" spans="5:16" ht="15.75">
      <c r="E808" s="118"/>
      <c r="F808" s="118"/>
      <c r="G808" s="118"/>
      <c r="H808" s="118"/>
      <c r="I808" s="118"/>
      <c r="J808" s="118"/>
      <c r="K808" s="118"/>
      <c r="L808" s="118"/>
      <c r="M808" s="118"/>
      <c r="N808" s="118"/>
      <c r="O808" s="118"/>
      <c r="P808" s="118"/>
    </row>
    <row r="809" spans="5:16" ht="15.75">
      <c r="E809" s="118"/>
      <c r="F809" s="118"/>
      <c r="G809" s="118"/>
      <c r="H809" s="118"/>
      <c r="I809" s="118"/>
      <c r="J809" s="118"/>
      <c r="K809" s="118"/>
      <c r="L809" s="118"/>
      <c r="M809" s="118"/>
      <c r="N809" s="118"/>
      <c r="O809" s="118"/>
      <c r="P809" s="118"/>
    </row>
    <row r="810" spans="5:16" ht="15.75">
      <c r="E810" s="118"/>
      <c r="F810" s="118"/>
      <c r="G810" s="118"/>
      <c r="H810" s="118"/>
      <c r="I810" s="118"/>
      <c r="J810" s="118"/>
      <c r="K810" s="118"/>
      <c r="L810" s="118"/>
      <c r="M810" s="118"/>
      <c r="N810" s="118"/>
      <c r="O810" s="118"/>
      <c r="P810" s="118"/>
    </row>
    <row r="811" spans="5:16" ht="15.75">
      <c r="E811" s="118"/>
      <c r="F811" s="118"/>
      <c r="G811" s="118"/>
      <c r="H811" s="118"/>
      <c r="I811" s="118"/>
      <c r="J811" s="118"/>
      <c r="K811" s="118"/>
      <c r="L811" s="118"/>
      <c r="M811" s="118"/>
      <c r="N811" s="118"/>
      <c r="O811" s="118"/>
      <c r="P811" s="118"/>
    </row>
    <row r="812" spans="5:16" ht="15.75">
      <c r="E812" s="118"/>
      <c r="F812" s="118"/>
      <c r="G812" s="118"/>
      <c r="H812" s="118"/>
      <c r="I812" s="118"/>
      <c r="J812" s="118"/>
      <c r="K812" s="118"/>
      <c r="L812" s="118"/>
      <c r="M812" s="118"/>
      <c r="N812" s="118"/>
      <c r="O812" s="118"/>
      <c r="P812" s="118"/>
    </row>
    <row r="813" spans="5:16" ht="15.75">
      <c r="E813" s="118"/>
      <c r="F813" s="118"/>
      <c r="G813" s="118"/>
      <c r="H813" s="118"/>
      <c r="I813" s="118"/>
      <c r="J813" s="118"/>
      <c r="K813" s="118"/>
      <c r="L813" s="118"/>
      <c r="M813" s="118"/>
      <c r="N813" s="118"/>
      <c r="O813" s="118"/>
      <c r="P813" s="118"/>
    </row>
    <row r="814" spans="5:16" ht="15.75">
      <c r="E814" s="118"/>
      <c r="F814" s="118"/>
      <c r="G814" s="118"/>
      <c r="H814" s="118"/>
      <c r="I814" s="118"/>
      <c r="J814" s="118"/>
      <c r="K814" s="118"/>
      <c r="L814" s="118"/>
      <c r="M814" s="118"/>
      <c r="N814" s="118"/>
      <c r="O814" s="118"/>
      <c r="P814" s="118"/>
    </row>
    <row r="815" spans="5:16" ht="15.75">
      <c r="E815" s="118"/>
      <c r="F815" s="118"/>
      <c r="G815" s="118"/>
      <c r="H815" s="118"/>
      <c r="I815" s="118"/>
      <c r="J815" s="118"/>
      <c r="K815" s="118"/>
      <c r="L815" s="118"/>
      <c r="M815" s="118"/>
      <c r="N815" s="118"/>
      <c r="O815" s="118"/>
      <c r="P815" s="118"/>
    </row>
    <row r="816" spans="5:16" ht="15.75">
      <c r="E816" s="118"/>
      <c r="F816" s="118"/>
      <c r="G816" s="118"/>
      <c r="H816" s="118"/>
      <c r="I816" s="118"/>
      <c r="J816" s="118"/>
      <c r="K816" s="118"/>
      <c r="L816" s="118"/>
      <c r="M816" s="118"/>
      <c r="N816" s="118"/>
      <c r="O816" s="118"/>
      <c r="P816" s="118"/>
    </row>
    <row r="817" spans="5:16" ht="15.75">
      <c r="E817" s="118"/>
      <c r="F817" s="118"/>
      <c r="G817" s="118"/>
      <c r="H817" s="118"/>
      <c r="I817" s="118"/>
      <c r="J817" s="118"/>
      <c r="K817" s="118"/>
      <c r="L817" s="118"/>
      <c r="M817" s="118"/>
      <c r="N817" s="118"/>
      <c r="O817" s="118"/>
      <c r="P817" s="118"/>
    </row>
    <row r="818" spans="5:16" ht="15.75">
      <c r="E818" s="118"/>
      <c r="F818" s="118"/>
      <c r="G818" s="118"/>
      <c r="H818" s="118"/>
      <c r="I818" s="118"/>
      <c r="J818" s="118"/>
      <c r="K818" s="118"/>
      <c r="L818" s="118"/>
      <c r="M818" s="118"/>
      <c r="N818" s="118"/>
      <c r="O818" s="118"/>
      <c r="P818" s="118"/>
    </row>
    <row r="819" spans="5:16" ht="15.75">
      <c r="E819" s="118"/>
      <c r="F819" s="118"/>
      <c r="G819" s="118"/>
      <c r="H819" s="118"/>
      <c r="I819" s="118"/>
      <c r="J819" s="118"/>
      <c r="K819" s="118"/>
      <c r="L819" s="118"/>
      <c r="M819" s="118"/>
      <c r="N819" s="118"/>
      <c r="O819" s="118"/>
      <c r="P819" s="118"/>
    </row>
    <row r="820" spans="5:16" ht="15.75">
      <c r="E820" s="118"/>
      <c r="F820" s="118"/>
      <c r="G820" s="118"/>
      <c r="H820" s="118"/>
      <c r="I820" s="118"/>
      <c r="J820" s="118"/>
      <c r="K820" s="118"/>
      <c r="L820" s="118"/>
      <c r="M820" s="118"/>
      <c r="N820" s="118"/>
      <c r="O820" s="118"/>
      <c r="P820" s="118"/>
    </row>
    <row r="821" spans="5:16" ht="15.75">
      <c r="E821" s="118"/>
      <c r="F821" s="118"/>
      <c r="G821" s="118"/>
      <c r="H821" s="118"/>
      <c r="I821" s="118"/>
      <c r="J821" s="118"/>
      <c r="K821" s="118"/>
      <c r="L821" s="118"/>
      <c r="M821" s="118"/>
      <c r="N821" s="118"/>
      <c r="O821" s="118"/>
      <c r="P821" s="118"/>
    </row>
    <row r="822" spans="5:16" ht="15.75">
      <c r="E822" s="118"/>
      <c r="F822" s="118"/>
      <c r="G822" s="118"/>
      <c r="H822" s="118"/>
      <c r="I822" s="118"/>
      <c r="J822" s="118"/>
      <c r="K822" s="118"/>
      <c r="L822" s="118"/>
      <c r="M822" s="118"/>
      <c r="N822" s="118"/>
      <c r="O822" s="118"/>
      <c r="P822" s="118"/>
    </row>
    <row r="823" spans="5:16" ht="15.75">
      <c r="E823" s="118"/>
      <c r="F823" s="118"/>
      <c r="G823" s="118"/>
      <c r="H823" s="118"/>
      <c r="I823" s="118"/>
      <c r="J823" s="118"/>
      <c r="K823" s="118"/>
      <c r="L823" s="118"/>
      <c r="M823" s="118"/>
      <c r="N823" s="118"/>
      <c r="O823" s="118"/>
      <c r="P823" s="118"/>
    </row>
    <row r="824" spans="5:16" ht="15.75">
      <c r="E824" s="118"/>
      <c r="F824" s="118"/>
      <c r="G824" s="118"/>
      <c r="H824" s="118"/>
      <c r="I824" s="118"/>
      <c r="J824" s="118"/>
      <c r="K824" s="118"/>
      <c r="L824" s="118"/>
      <c r="M824" s="118"/>
      <c r="N824" s="118"/>
      <c r="O824" s="118"/>
      <c r="P824" s="118"/>
    </row>
    <row r="825" spans="5:16" ht="15.75">
      <c r="E825" s="118"/>
      <c r="F825" s="118"/>
      <c r="G825" s="118"/>
      <c r="H825" s="118"/>
      <c r="I825" s="118"/>
      <c r="J825" s="118"/>
      <c r="K825" s="118"/>
      <c r="L825" s="118"/>
      <c r="M825" s="118"/>
      <c r="N825" s="118"/>
      <c r="O825" s="118"/>
      <c r="P825" s="118"/>
    </row>
    <row r="826" spans="5:16" ht="15.75">
      <c r="E826" s="118"/>
      <c r="F826" s="118"/>
      <c r="G826" s="118"/>
      <c r="H826" s="118"/>
      <c r="I826" s="118"/>
      <c r="J826" s="118"/>
      <c r="K826" s="118"/>
      <c r="L826" s="118"/>
      <c r="M826" s="118"/>
      <c r="N826" s="118"/>
      <c r="O826" s="118"/>
      <c r="P826" s="118"/>
    </row>
    <row r="827" spans="5:16" ht="15.75">
      <c r="E827" s="118"/>
      <c r="F827" s="118"/>
      <c r="G827" s="118"/>
      <c r="H827" s="118"/>
      <c r="I827" s="118"/>
      <c r="J827" s="118"/>
      <c r="K827" s="118"/>
      <c r="L827" s="118"/>
      <c r="M827" s="118"/>
      <c r="N827" s="118"/>
      <c r="O827" s="118"/>
      <c r="P827" s="118"/>
    </row>
    <row r="828" spans="5:16" ht="15.75">
      <c r="E828" s="118"/>
      <c r="F828" s="118"/>
      <c r="G828" s="118"/>
      <c r="H828" s="118"/>
      <c r="I828" s="118"/>
      <c r="J828" s="118"/>
      <c r="K828" s="118"/>
      <c r="L828" s="118"/>
      <c r="M828" s="118"/>
      <c r="N828" s="118"/>
      <c r="O828" s="118"/>
      <c r="P828" s="118"/>
    </row>
    <row r="829" spans="5:16" ht="15.75">
      <c r="E829" s="118"/>
      <c r="F829" s="118"/>
      <c r="G829" s="118"/>
      <c r="H829" s="118"/>
      <c r="I829" s="118"/>
      <c r="J829" s="118"/>
      <c r="K829" s="118"/>
      <c r="L829" s="118"/>
      <c r="M829" s="118"/>
      <c r="N829" s="118"/>
      <c r="O829" s="118"/>
      <c r="P829" s="118"/>
    </row>
    <row r="830" spans="5:16" ht="15.75">
      <c r="E830" s="118"/>
      <c r="F830" s="118"/>
      <c r="G830" s="118"/>
      <c r="H830" s="118"/>
      <c r="I830" s="118"/>
      <c r="J830" s="118"/>
      <c r="K830" s="118"/>
      <c r="L830" s="118"/>
      <c r="M830" s="118"/>
      <c r="N830" s="118"/>
      <c r="O830" s="118"/>
      <c r="P830" s="118"/>
    </row>
    <row r="831" spans="5:16" ht="15.75">
      <c r="E831" s="118"/>
      <c r="F831" s="118"/>
      <c r="G831" s="118"/>
      <c r="H831" s="118"/>
      <c r="I831" s="118"/>
      <c r="J831" s="118"/>
      <c r="K831" s="118"/>
      <c r="L831" s="118"/>
      <c r="M831" s="118"/>
      <c r="N831" s="118"/>
      <c r="O831" s="118"/>
      <c r="P831" s="118"/>
    </row>
    <row r="832" spans="5:16" ht="15.75">
      <c r="E832" s="118"/>
      <c r="F832" s="118"/>
      <c r="G832" s="118"/>
      <c r="H832" s="118"/>
      <c r="I832" s="118"/>
      <c r="J832" s="118"/>
      <c r="K832" s="118"/>
      <c r="L832" s="118"/>
      <c r="M832" s="118"/>
      <c r="N832" s="118"/>
      <c r="O832" s="118"/>
      <c r="P832" s="118"/>
    </row>
    <row r="833" spans="5:16" ht="15.75">
      <c r="E833" s="118"/>
      <c r="F833" s="118"/>
      <c r="G833" s="118"/>
      <c r="H833" s="118"/>
      <c r="I833" s="118"/>
      <c r="J833" s="118"/>
      <c r="K833" s="118"/>
      <c r="L833" s="118"/>
      <c r="M833" s="118"/>
      <c r="N833" s="118"/>
      <c r="O833" s="118"/>
      <c r="P833" s="118"/>
    </row>
    <row r="834" spans="5:16" ht="15.75">
      <c r="E834" s="118"/>
      <c r="F834" s="118"/>
      <c r="G834" s="118"/>
      <c r="H834" s="118"/>
      <c r="I834" s="118"/>
      <c r="J834" s="118"/>
      <c r="K834" s="118"/>
      <c r="L834" s="118"/>
      <c r="M834" s="118"/>
      <c r="N834" s="118"/>
      <c r="O834" s="118"/>
      <c r="P834" s="118"/>
    </row>
    <row r="835" spans="5:16" ht="15.75">
      <c r="E835" s="118"/>
      <c r="F835" s="118"/>
      <c r="G835" s="118"/>
      <c r="H835" s="118"/>
      <c r="I835" s="118"/>
      <c r="J835" s="118"/>
      <c r="K835" s="118"/>
      <c r="L835" s="118"/>
      <c r="M835" s="118"/>
      <c r="N835" s="118"/>
      <c r="O835" s="118"/>
      <c r="P835" s="118"/>
    </row>
    <row r="836" spans="5:16" ht="15.75">
      <c r="E836" s="118"/>
      <c r="F836" s="118"/>
      <c r="G836" s="118"/>
      <c r="H836" s="118"/>
      <c r="I836" s="118"/>
      <c r="J836" s="118"/>
      <c r="K836" s="118"/>
      <c r="L836" s="118"/>
      <c r="M836" s="118"/>
      <c r="N836" s="118"/>
      <c r="O836" s="118"/>
      <c r="P836" s="118"/>
    </row>
    <row r="837" spans="5:16" ht="15.75">
      <c r="E837" s="118"/>
      <c r="F837" s="118"/>
      <c r="G837" s="118"/>
      <c r="H837" s="118"/>
      <c r="I837" s="118"/>
      <c r="J837" s="118"/>
      <c r="K837" s="118"/>
      <c r="L837" s="118"/>
      <c r="M837" s="118"/>
      <c r="N837" s="118"/>
      <c r="O837" s="118"/>
      <c r="P837" s="118"/>
    </row>
    <row r="838" spans="5:16" ht="15.75">
      <c r="E838" s="118"/>
      <c r="F838" s="118"/>
      <c r="G838" s="118"/>
      <c r="H838" s="118"/>
      <c r="I838" s="118"/>
      <c r="J838" s="118"/>
      <c r="K838" s="118"/>
      <c r="L838" s="118"/>
      <c r="M838" s="118"/>
      <c r="N838" s="118"/>
      <c r="O838" s="118"/>
      <c r="P838" s="118"/>
    </row>
    <row r="839" spans="5:16" ht="15.75">
      <c r="E839" s="118"/>
      <c r="F839" s="118"/>
      <c r="G839" s="118"/>
      <c r="H839" s="118"/>
      <c r="I839" s="118"/>
      <c r="J839" s="118"/>
      <c r="K839" s="118"/>
      <c r="L839" s="118"/>
      <c r="M839" s="118"/>
      <c r="N839" s="118"/>
      <c r="O839" s="118"/>
      <c r="P839" s="118"/>
    </row>
    <row r="840" spans="5:16" ht="15.75">
      <c r="E840" s="118"/>
      <c r="F840" s="118"/>
      <c r="G840" s="118"/>
      <c r="H840" s="118"/>
      <c r="I840" s="118"/>
      <c r="J840" s="118"/>
      <c r="K840" s="118"/>
      <c r="L840" s="118"/>
      <c r="M840" s="118"/>
      <c r="N840" s="118"/>
      <c r="O840" s="118"/>
      <c r="P840" s="118"/>
    </row>
    <row r="841" spans="5:16" ht="15.75">
      <c r="E841" s="118"/>
      <c r="F841" s="118"/>
      <c r="G841" s="118"/>
      <c r="H841" s="118"/>
      <c r="I841" s="118"/>
      <c r="J841" s="118"/>
      <c r="K841" s="118"/>
      <c r="L841" s="118"/>
      <c r="M841" s="118"/>
      <c r="N841" s="118"/>
      <c r="O841" s="118"/>
      <c r="P841" s="118"/>
    </row>
    <row r="842" spans="5:16" ht="15.75">
      <c r="E842" s="118"/>
      <c r="F842" s="118"/>
      <c r="G842" s="118"/>
      <c r="H842" s="118"/>
      <c r="I842" s="118"/>
      <c r="J842" s="118"/>
      <c r="K842" s="118"/>
      <c r="L842" s="118"/>
      <c r="M842" s="118"/>
      <c r="N842" s="118"/>
      <c r="O842" s="118"/>
      <c r="P842" s="118"/>
    </row>
    <row r="843" spans="5:16" ht="15.75">
      <c r="E843" s="118"/>
      <c r="F843" s="118"/>
      <c r="G843" s="118"/>
      <c r="H843" s="118"/>
      <c r="I843" s="118"/>
      <c r="J843" s="118"/>
      <c r="K843" s="118"/>
      <c r="L843" s="118"/>
      <c r="M843" s="118"/>
      <c r="N843" s="118"/>
      <c r="O843" s="118"/>
      <c r="P843" s="118"/>
    </row>
    <row r="844" spans="5:16" ht="15.75">
      <c r="E844" s="118"/>
      <c r="F844" s="118"/>
      <c r="G844" s="118"/>
      <c r="H844" s="118"/>
      <c r="I844" s="118"/>
      <c r="J844" s="118"/>
      <c r="K844" s="118"/>
      <c r="L844" s="118"/>
      <c r="M844" s="118"/>
      <c r="N844" s="118"/>
      <c r="O844" s="118"/>
      <c r="P844" s="118"/>
    </row>
    <row r="845" spans="5:16" ht="15.75">
      <c r="E845" s="118"/>
      <c r="F845" s="118"/>
      <c r="G845" s="118"/>
      <c r="H845" s="118"/>
      <c r="I845" s="118"/>
      <c r="J845" s="118"/>
      <c r="K845" s="118"/>
      <c r="L845" s="118"/>
      <c r="M845" s="118"/>
      <c r="N845" s="118"/>
      <c r="O845" s="118"/>
      <c r="P845" s="118"/>
    </row>
    <row r="846" spans="5:16" ht="15.75">
      <c r="E846" s="118"/>
      <c r="F846" s="118"/>
      <c r="G846" s="118"/>
      <c r="H846" s="118"/>
      <c r="I846" s="118"/>
      <c r="J846" s="118"/>
      <c r="K846" s="118"/>
      <c r="L846" s="118"/>
      <c r="M846" s="118"/>
      <c r="N846" s="118"/>
      <c r="O846" s="118"/>
      <c r="P846" s="118"/>
    </row>
    <row r="847" spans="5:16" ht="15.75">
      <c r="E847" s="118"/>
      <c r="F847" s="118"/>
      <c r="G847" s="118"/>
      <c r="H847" s="118"/>
      <c r="I847" s="118"/>
      <c r="J847" s="118"/>
      <c r="K847" s="118"/>
      <c r="L847" s="118"/>
      <c r="M847" s="118"/>
      <c r="N847" s="118"/>
      <c r="O847" s="118"/>
      <c r="P847" s="118"/>
    </row>
    <row r="848" spans="5:16" ht="15.75">
      <c r="E848" s="118"/>
      <c r="F848" s="118"/>
      <c r="G848" s="118"/>
      <c r="H848" s="118"/>
      <c r="I848" s="118"/>
      <c r="J848" s="118"/>
      <c r="K848" s="118"/>
      <c r="L848" s="118"/>
      <c r="M848" s="118"/>
      <c r="N848" s="118"/>
      <c r="O848" s="118"/>
      <c r="P848" s="118"/>
    </row>
    <row r="849" spans="5:16" ht="15.75">
      <c r="E849" s="118"/>
      <c r="F849" s="118"/>
      <c r="G849" s="118"/>
      <c r="H849" s="118"/>
      <c r="I849" s="118"/>
      <c r="J849" s="118"/>
      <c r="K849" s="118"/>
      <c r="L849" s="118"/>
      <c r="M849" s="118"/>
      <c r="N849" s="118"/>
      <c r="O849" s="118"/>
      <c r="P849" s="118"/>
    </row>
    <row r="850" spans="5:16" ht="15.75">
      <c r="E850" s="118"/>
      <c r="F850" s="118"/>
      <c r="G850" s="118"/>
      <c r="H850" s="118"/>
      <c r="I850" s="118"/>
      <c r="J850" s="118"/>
      <c r="K850" s="118"/>
      <c r="L850" s="118"/>
      <c r="M850" s="118"/>
      <c r="N850" s="118"/>
      <c r="O850" s="118"/>
      <c r="P850" s="118"/>
    </row>
    <row r="851" spans="5:16" ht="15.75">
      <c r="E851" s="118"/>
      <c r="F851" s="118"/>
      <c r="G851" s="118"/>
      <c r="H851" s="118"/>
      <c r="I851" s="118"/>
      <c r="J851" s="118"/>
      <c r="K851" s="118"/>
      <c r="L851" s="118"/>
      <c r="M851" s="118"/>
      <c r="N851" s="118"/>
      <c r="O851" s="118"/>
      <c r="P851" s="118"/>
    </row>
    <row r="852" spans="5:16" ht="15.75">
      <c r="E852" s="118"/>
      <c r="F852" s="118"/>
      <c r="G852" s="118"/>
      <c r="H852" s="118"/>
      <c r="I852" s="118"/>
      <c r="J852" s="118"/>
      <c r="K852" s="118"/>
      <c r="L852" s="118"/>
      <c r="M852" s="118"/>
      <c r="N852" s="118"/>
      <c r="O852" s="118"/>
      <c r="P852" s="118"/>
    </row>
    <row r="853" spans="5:16" ht="15.75">
      <c r="E853" s="118"/>
      <c r="F853" s="118"/>
      <c r="G853" s="118"/>
      <c r="H853" s="118"/>
      <c r="I853" s="118"/>
      <c r="J853" s="118"/>
      <c r="K853" s="118"/>
      <c r="L853" s="118"/>
      <c r="M853" s="118"/>
      <c r="N853" s="118"/>
      <c r="O853" s="118"/>
      <c r="P853" s="118"/>
    </row>
    <row r="854" spans="5:16" ht="15.75">
      <c r="E854" s="118"/>
      <c r="F854" s="118"/>
      <c r="G854" s="118"/>
      <c r="H854" s="118"/>
      <c r="I854" s="118"/>
      <c r="J854" s="118"/>
      <c r="K854" s="118"/>
      <c r="L854" s="118"/>
      <c r="M854" s="118"/>
      <c r="N854" s="118"/>
      <c r="O854" s="118"/>
      <c r="P854" s="118"/>
    </row>
    <row r="855" spans="5:16" ht="15.75">
      <c r="E855" s="118"/>
      <c r="F855" s="118"/>
      <c r="G855" s="118"/>
      <c r="H855" s="118"/>
      <c r="I855" s="118"/>
      <c r="J855" s="118"/>
      <c r="K855" s="118"/>
      <c r="L855" s="118"/>
      <c r="M855" s="118"/>
      <c r="N855" s="118"/>
      <c r="O855" s="118"/>
      <c r="P855" s="118"/>
    </row>
    <row r="856" spans="5:16" ht="15.75">
      <c r="E856" s="118"/>
      <c r="F856" s="118"/>
      <c r="G856" s="118"/>
      <c r="H856" s="118"/>
      <c r="I856" s="118"/>
      <c r="J856" s="118"/>
      <c r="K856" s="118"/>
      <c r="L856" s="118"/>
      <c r="M856" s="118"/>
      <c r="N856" s="118"/>
      <c r="O856" s="118"/>
      <c r="P856" s="118"/>
    </row>
    <row r="857" spans="5:16" ht="15.75">
      <c r="E857" s="118"/>
      <c r="F857" s="118"/>
      <c r="G857" s="118"/>
      <c r="H857" s="118"/>
      <c r="I857" s="118"/>
      <c r="J857" s="118"/>
      <c r="K857" s="118"/>
      <c r="L857" s="118"/>
      <c r="M857" s="118"/>
      <c r="N857" s="118"/>
      <c r="O857" s="118"/>
      <c r="P857" s="118"/>
    </row>
    <row r="858" spans="5:16" ht="15.75">
      <c r="E858" s="118"/>
      <c r="F858" s="118"/>
      <c r="G858" s="118"/>
      <c r="H858" s="118"/>
      <c r="I858" s="118"/>
      <c r="J858" s="118"/>
      <c r="K858" s="118"/>
      <c r="L858" s="118"/>
      <c r="M858" s="118"/>
      <c r="N858" s="118"/>
      <c r="O858" s="118"/>
      <c r="P858" s="118"/>
    </row>
    <row r="859" spans="5:16" ht="15.75">
      <c r="E859" s="118"/>
      <c r="F859" s="118"/>
      <c r="G859" s="118"/>
      <c r="H859" s="118"/>
      <c r="I859" s="118"/>
      <c r="J859" s="118"/>
      <c r="K859" s="118"/>
      <c r="L859" s="118"/>
      <c r="M859" s="118"/>
      <c r="N859" s="118"/>
      <c r="O859" s="118"/>
      <c r="P859" s="118"/>
    </row>
    <row r="860" spans="5:16" ht="15.75">
      <c r="E860" s="118"/>
      <c r="F860" s="118"/>
      <c r="G860" s="118"/>
      <c r="H860" s="118"/>
      <c r="I860" s="118"/>
      <c r="J860" s="118"/>
      <c r="K860" s="118"/>
      <c r="L860" s="118"/>
      <c r="M860" s="118"/>
      <c r="N860" s="118"/>
      <c r="O860" s="118"/>
      <c r="P860" s="118"/>
    </row>
    <row r="861" spans="5:16" ht="15.75">
      <c r="E861" s="118"/>
      <c r="F861" s="118"/>
      <c r="G861" s="118"/>
      <c r="H861" s="118"/>
      <c r="I861" s="118"/>
      <c r="J861" s="118"/>
      <c r="K861" s="118"/>
      <c r="L861" s="118"/>
      <c r="M861" s="118"/>
      <c r="N861" s="118"/>
      <c r="O861" s="118"/>
      <c r="P861" s="118"/>
    </row>
    <row r="862" spans="5:16" ht="15.75">
      <c r="E862" s="118"/>
      <c r="F862" s="118"/>
      <c r="G862" s="118"/>
      <c r="H862" s="118"/>
      <c r="I862" s="118"/>
      <c r="J862" s="118"/>
      <c r="K862" s="118"/>
      <c r="L862" s="118"/>
      <c r="M862" s="118"/>
      <c r="N862" s="118"/>
      <c r="O862" s="118"/>
      <c r="P862" s="118"/>
    </row>
    <row r="863" spans="5:16" ht="15.75">
      <c r="E863" s="118"/>
      <c r="F863" s="118"/>
      <c r="G863" s="118"/>
      <c r="H863" s="118"/>
      <c r="I863" s="118"/>
      <c r="J863" s="118"/>
      <c r="K863" s="118"/>
      <c r="L863" s="118"/>
      <c r="M863" s="118"/>
      <c r="N863" s="118"/>
      <c r="O863" s="118"/>
      <c r="P863" s="118"/>
    </row>
    <row r="864" spans="5:16" ht="15.75">
      <c r="E864" s="118"/>
      <c r="F864" s="118"/>
      <c r="G864" s="118"/>
      <c r="H864" s="118"/>
      <c r="I864" s="118"/>
      <c r="J864" s="118"/>
      <c r="K864" s="118"/>
      <c r="L864" s="118"/>
      <c r="M864" s="118"/>
      <c r="N864" s="118"/>
      <c r="O864" s="118"/>
      <c r="P864" s="118"/>
    </row>
    <row r="865" spans="5:16" ht="15.75">
      <c r="E865" s="118"/>
      <c r="F865" s="118"/>
      <c r="G865" s="118"/>
      <c r="H865" s="118"/>
      <c r="I865" s="118"/>
      <c r="J865" s="118"/>
      <c r="K865" s="118"/>
      <c r="L865" s="118"/>
      <c r="M865" s="118"/>
      <c r="N865" s="118"/>
      <c r="O865" s="118"/>
      <c r="P865" s="118"/>
    </row>
    <row r="866" spans="5:16" ht="15.75">
      <c r="E866" s="118"/>
      <c r="F866" s="118"/>
      <c r="G866" s="118"/>
      <c r="H866" s="118"/>
      <c r="I866" s="118"/>
      <c r="J866" s="118"/>
      <c r="K866" s="118"/>
      <c r="L866" s="118"/>
      <c r="M866" s="118"/>
      <c r="N866" s="118"/>
      <c r="O866" s="118"/>
      <c r="P866" s="118"/>
    </row>
    <row r="867" spans="5:16" ht="15.75">
      <c r="E867" s="118"/>
      <c r="F867" s="118"/>
      <c r="G867" s="118"/>
      <c r="H867" s="118"/>
      <c r="I867" s="118"/>
      <c r="J867" s="118"/>
      <c r="K867" s="118"/>
      <c r="L867" s="118"/>
      <c r="M867" s="118"/>
      <c r="N867" s="118"/>
      <c r="O867" s="118"/>
      <c r="P867" s="118"/>
    </row>
    <row r="868" spans="5:16" ht="15.75">
      <c r="E868" s="118"/>
      <c r="F868" s="118"/>
      <c r="G868" s="118"/>
      <c r="H868" s="118"/>
      <c r="I868" s="118"/>
      <c r="J868" s="118"/>
      <c r="K868" s="118"/>
      <c r="L868" s="118"/>
      <c r="M868" s="118"/>
      <c r="N868" s="118"/>
      <c r="O868" s="118"/>
      <c r="P868" s="118"/>
    </row>
    <row r="869" spans="5:16" ht="15.75">
      <c r="E869" s="118"/>
      <c r="F869" s="118"/>
      <c r="G869" s="118"/>
      <c r="H869" s="118"/>
      <c r="I869" s="118"/>
      <c r="J869" s="118"/>
      <c r="K869" s="118"/>
      <c r="L869" s="118"/>
      <c r="M869" s="118"/>
      <c r="N869" s="118"/>
      <c r="O869" s="118"/>
      <c r="P869" s="118"/>
    </row>
    <row r="870" spans="5:16" ht="15.75">
      <c r="E870" s="118"/>
      <c r="F870" s="118"/>
      <c r="G870" s="118"/>
      <c r="H870" s="118"/>
      <c r="I870" s="118"/>
      <c r="J870" s="118"/>
      <c r="K870" s="118"/>
      <c r="L870" s="118"/>
      <c r="M870" s="118"/>
      <c r="N870" s="118"/>
      <c r="O870" s="118"/>
      <c r="P870" s="118"/>
    </row>
    <row r="871" spans="5:16" ht="15.75">
      <c r="E871" s="118"/>
      <c r="F871" s="118"/>
      <c r="G871" s="118"/>
      <c r="H871" s="118"/>
      <c r="I871" s="118"/>
      <c r="J871" s="118"/>
      <c r="K871" s="118"/>
      <c r="L871" s="118"/>
      <c r="M871" s="118"/>
      <c r="N871" s="118"/>
      <c r="O871" s="118"/>
      <c r="P871" s="118"/>
    </row>
    <row r="872" spans="5:16" ht="15.75">
      <c r="E872" s="118"/>
      <c r="F872" s="118"/>
      <c r="G872" s="118"/>
      <c r="H872" s="118"/>
      <c r="I872" s="118"/>
      <c r="J872" s="118"/>
      <c r="K872" s="118"/>
      <c r="L872" s="118"/>
      <c r="M872" s="118"/>
      <c r="N872" s="118"/>
      <c r="O872" s="118"/>
      <c r="P872" s="118"/>
    </row>
    <row r="873" spans="5:16" ht="15.75">
      <c r="E873" s="118"/>
      <c r="F873" s="118"/>
      <c r="G873" s="118"/>
      <c r="H873" s="118"/>
      <c r="I873" s="118"/>
      <c r="J873" s="118"/>
      <c r="K873" s="118"/>
      <c r="L873" s="118"/>
      <c r="M873" s="118"/>
      <c r="N873" s="118"/>
      <c r="O873" s="118"/>
      <c r="P873" s="118"/>
    </row>
    <row r="874" spans="5:16" ht="15.75">
      <c r="E874" s="118"/>
      <c r="F874" s="118"/>
      <c r="G874" s="118"/>
      <c r="H874" s="118"/>
      <c r="I874" s="118"/>
      <c r="J874" s="118"/>
      <c r="K874" s="118"/>
      <c r="L874" s="118"/>
      <c r="M874" s="118"/>
      <c r="N874" s="118"/>
      <c r="O874" s="118"/>
      <c r="P874" s="118"/>
    </row>
    <row r="875" spans="5:16" ht="15.75">
      <c r="E875" s="118"/>
      <c r="F875" s="118"/>
      <c r="G875" s="118"/>
      <c r="H875" s="118"/>
      <c r="I875" s="118"/>
      <c r="J875" s="118"/>
      <c r="K875" s="118"/>
      <c r="L875" s="118"/>
      <c r="M875" s="118"/>
      <c r="N875" s="118"/>
      <c r="O875" s="118"/>
      <c r="P875" s="118"/>
    </row>
    <row r="876" spans="5:16" ht="15.75">
      <c r="E876" s="118"/>
      <c r="F876" s="118"/>
      <c r="G876" s="118"/>
      <c r="H876" s="118"/>
      <c r="I876" s="118"/>
      <c r="J876" s="118"/>
      <c r="K876" s="118"/>
      <c r="L876" s="118"/>
      <c r="M876" s="118"/>
      <c r="N876" s="118"/>
      <c r="O876" s="118"/>
      <c r="P876" s="118"/>
    </row>
    <row r="877" spans="5:16" ht="15.75">
      <c r="E877" s="118"/>
      <c r="F877" s="118"/>
      <c r="G877" s="118"/>
      <c r="H877" s="118"/>
      <c r="I877" s="118"/>
      <c r="J877" s="118"/>
      <c r="K877" s="118"/>
      <c r="L877" s="118"/>
      <c r="M877" s="118"/>
      <c r="N877" s="118"/>
      <c r="O877" s="118"/>
      <c r="P877" s="118"/>
    </row>
    <row r="878" spans="5:16" ht="15.75">
      <c r="E878" s="118"/>
      <c r="F878" s="118"/>
      <c r="G878" s="118"/>
      <c r="H878" s="118"/>
      <c r="I878" s="118"/>
      <c r="J878" s="118"/>
      <c r="K878" s="118"/>
      <c r="L878" s="118"/>
      <c r="M878" s="118"/>
      <c r="N878" s="118"/>
      <c r="O878" s="118"/>
      <c r="P878" s="118"/>
    </row>
    <row r="879" spans="5:16" ht="15.75">
      <c r="E879" s="118"/>
      <c r="F879" s="118"/>
      <c r="G879" s="118"/>
      <c r="H879" s="118"/>
      <c r="I879" s="118"/>
      <c r="J879" s="118"/>
      <c r="K879" s="118"/>
      <c r="L879" s="118"/>
      <c r="M879" s="118"/>
      <c r="N879" s="118"/>
      <c r="O879" s="118"/>
      <c r="P879" s="118"/>
    </row>
    <row r="880" spans="5:16" ht="15.75">
      <c r="E880" s="118"/>
      <c r="F880" s="118"/>
      <c r="G880" s="118"/>
      <c r="H880" s="118"/>
      <c r="I880" s="118"/>
      <c r="J880" s="118"/>
      <c r="K880" s="118"/>
      <c r="L880" s="118"/>
      <c r="M880" s="118"/>
      <c r="N880" s="118"/>
      <c r="O880" s="118"/>
      <c r="P880" s="118"/>
    </row>
    <row r="881" spans="5:16" ht="15.75">
      <c r="E881" s="118"/>
      <c r="F881" s="118"/>
      <c r="G881" s="118"/>
      <c r="H881" s="118"/>
      <c r="I881" s="118"/>
      <c r="J881" s="118"/>
      <c r="K881" s="118"/>
      <c r="L881" s="118"/>
      <c r="M881" s="118"/>
      <c r="N881" s="118"/>
      <c r="O881" s="118"/>
      <c r="P881" s="118"/>
    </row>
    <row r="882" spans="5:16" ht="15.75">
      <c r="E882" s="118"/>
      <c r="F882" s="118"/>
      <c r="G882" s="118"/>
      <c r="H882" s="118"/>
      <c r="I882" s="118"/>
      <c r="J882" s="118"/>
      <c r="K882" s="118"/>
      <c r="L882" s="118"/>
      <c r="M882" s="118"/>
      <c r="N882" s="118"/>
      <c r="O882" s="118"/>
      <c r="P882" s="118"/>
    </row>
    <row r="883" spans="5:16" ht="15.75">
      <c r="E883" s="118"/>
      <c r="F883" s="118"/>
      <c r="G883" s="118"/>
      <c r="H883" s="118"/>
      <c r="I883" s="118"/>
      <c r="J883" s="118"/>
      <c r="K883" s="118"/>
      <c r="L883" s="118"/>
      <c r="M883" s="118"/>
      <c r="N883" s="118"/>
      <c r="O883" s="118"/>
      <c r="P883" s="118"/>
    </row>
    <row r="884" spans="5:16" ht="15.75">
      <c r="E884" s="118"/>
      <c r="F884" s="118"/>
      <c r="G884" s="118"/>
      <c r="H884" s="118"/>
      <c r="I884" s="118"/>
      <c r="J884" s="118"/>
      <c r="K884" s="118"/>
      <c r="L884" s="118"/>
      <c r="M884" s="118"/>
      <c r="N884" s="118"/>
      <c r="O884" s="118"/>
      <c r="P884" s="118"/>
    </row>
    <row r="885" spans="5:16" ht="15.75">
      <c r="E885" s="118"/>
      <c r="F885" s="118"/>
      <c r="G885" s="118"/>
      <c r="H885" s="118"/>
      <c r="I885" s="118"/>
      <c r="J885" s="118"/>
      <c r="K885" s="118"/>
      <c r="L885" s="118"/>
      <c r="M885" s="118"/>
      <c r="N885" s="118"/>
      <c r="O885" s="118"/>
      <c r="P885" s="118"/>
    </row>
    <row r="886" spans="5:16" ht="15.75">
      <c r="E886" s="118"/>
      <c r="F886" s="118"/>
      <c r="G886" s="118"/>
      <c r="H886" s="118"/>
      <c r="I886" s="118"/>
      <c r="J886" s="118"/>
      <c r="K886" s="118"/>
      <c r="L886" s="118"/>
      <c r="M886" s="118"/>
      <c r="N886" s="118"/>
      <c r="O886" s="118"/>
      <c r="P886" s="118"/>
    </row>
    <row r="887" spans="5:16" ht="15.75">
      <c r="E887" s="118"/>
      <c r="F887" s="118"/>
      <c r="G887" s="118"/>
      <c r="H887" s="118"/>
      <c r="I887" s="118"/>
      <c r="J887" s="118"/>
      <c r="K887" s="118"/>
      <c r="L887" s="118"/>
      <c r="M887" s="118"/>
      <c r="N887" s="118"/>
      <c r="O887" s="118"/>
      <c r="P887" s="118"/>
    </row>
    <row r="888" spans="5:16" ht="15.75">
      <c r="E888" s="118"/>
      <c r="F888" s="118"/>
      <c r="G888" s="118"/>
      <c r="H888" s="118"/>
      <c r="I888" s="118"/>
      <c r="J888" s="118"/>
      <c r="K888" s="118"/>
      <c r="L888" s="118"/>
      <c r="M888" s="118"/>
      <c r="N888" s="118"/>
      <c r="O888" s="118"/>
      <c r="P888" s="118"/>
    </row>
    <row r="889" spans="5:16" ht="15.75">
      <c r="E889" s="118"/>
      <c r="F889" s="118"/>
      <c r="G889" s="118"/>
      <c r="H889" s="118"/>
      <c r="I889" s="118"/>
      <c r="J889" s="118"/>
      <c r="K889" s="118"/>
      <c r="L889" s="118"/>
      <c r="M889" s="118"/>
      <c r="N889" s="118"/>
      <c r="O889" s="118"/>
      <c r="P889" s="118"/>
    </row>
    <row r="890" spans="5:16" ht="15.75">
      <c r="E890" s="118"/>
      <c r="F890" s="118"/>
      <c r="G890" s="118"/>
      <c r="H890" s="118"/>
      <c r="I890" s="118"/>
      <c r="J890" s="118"/>
      <c r="K890" s="118"/>
      <c r="L890" s="118"/>
      <c r="M890" s="118"/>
      <c r="N890" s="118"/>
      <c r="O890" s="118"/>
      <c r="P890" s="118"/>
    </row>
    <row r="891" spans="5:16" ht="15.75">
      <c r="E891" s="118"/>
      <c r="F891" s="118"/>
      <c r="G891" s="118"/>
      <c r="H891" s="118"/>
      <c r="I891" s="118"/>
      <c r="J891" s="118"/>
      <c r="K891" s="118"/>
      <c r="L891" s="118"/>
      <c r="M891" s="118"/>
      <c r="N891" s="118"/>
      <c r="O891" s="118"/>
      <c r="P891" s="118"/>
    </row>
    <row r="892" spans="5:16" ht="15.75">
      <c r="E892" s="118"/>
      <c r="F892" s="118"/>
      <c r="G892" s="118"/>
      <c r="H892" s="118"/>
      <c r="I892" s="118"/>
      <c r="J892" s="118"/>
      <c r="K892" s="118"/>
      <c r="L892" s="118"/>
      <c r="M892" s="118"/>
      <c r="N892" s="118"/>
      <c r="O892" s="118"/>
      <c r="P892" s="118"/>
    </row>
    <row r="893" spans="5:16" ht="15.75">
      <c r="E893" s="118"/>
      <c r="F893" s="118"/>
      <c r="G893" s="118"/>
      <c r="H893" s="118"/>
      <c r="I893" s="118"/>
      <c r="J893" s="118"/>
      <c r="K893" s="118"/>
      <c r="L893" s="118"/>
      <c r="M893" s="118"/>
      <c r="N893" s="118"/>
      <c r="O893" s="118"/>
      <c r="P893" s="118"/>
    </row>
    <row r="894" spans="5:16" ht="15.75">
      <c r="E894" s="118"/>
      <c r="F894" s="118"/>
      <c r="G894" s="118"/>
      <c r="H894" s="118"/>
      <c r="I894" s="118"/>
      <c r="J894" s="118"/>
      <c r="K894" s="118"/>
      <c r="L894" s="118"/>
      <c r="M894" s="118"/>
      <c r="N894" s="118"/>
      <c r="O894" s="118"/>
      <c r="P894" s="118"/>
    </row>
    <row r="895" spans="5:16" ht="15.75">
      <c r="E895" s="118"/>
      <c r="F895" s="118"/>
      <c r="G895" s="118"/>
      <c r="H895" s="118"/>
      <c r="I895" s="118"/>
      <c r="J895" s="118"/>
      <c r="K895" s="118"/>
      <c r="L895" s="118"/>
      <c r="M895" s="118"/>
      <c r="N895" s="118"/>
      <c r="O895" s="118"/>
      <c r="P895" s="118"/>
    </row>
    <row r="896" spans="5:16" ht="15.75">
      <c r="E896" s="118"/>
      <c r="F896" s="118"/>
      <c r="G896" s="118"/>
      <c r="H896" s="118"/>
      <c r="I896" s="118"/>
      <c r="J896" s="118"/>
      <c r="K896" s="118"/>
      <c r="L896" s="118"/>
      <c r="M896" s="118"/>
      <c r="N896" s="118"/>
      <c r="O896" s="118"/>
      <c r="P896" s="118"/>
    </row>
    <row r="897" spans="5:16" ht="15.75">
      <c r="E897" s="118"/>
      <c r="F897" s="118"/>
      <c r="G897" s="118"/>
      <c r="H897" s="118"/>
      <c r="I897" s="118"/>
      <c r="J897" s="118"/>
      <c r="K897" s="118"/>
      <c r="L897" s="118"/>
      <c r="M897" s="118"/>
      <c r="N897" s="118"/>
      <c r="O897" s="118"/>
      <c r="P897" s="118"/>
    </row>
    <row r="898" spans="5:16" ht="15.75">
      <c r="E898" s="118"/>
      <c r="F898" s="118"/>
      <c r="G898" s="118"/>
      <c r="H898" s="118"/>
      <c r="I898" s="118"/>
      <c r="J898" s="118"/>
      <c r="K898" s="118"/>
      <c r="L898" s="118"/>
      <c r="M898" s="118"/>
      <c r="N898" s="118"/>
      <c r="O898" s="118"/>
      <c r="P898" s="118"/>
    </row>
    <row r="899" spans="5:16" ht="15.75">
      <c r="E899" s="118"/>
      <c r="F899" s="118"/>
      <c r="G899" s="118"/>
      <c r="H899" s="118"/>
      <c r="I899" s="118"/>
      <c r="J899" s="118"/>
      <c r="K899" s="118"/>
      <c r="L899" s="118"/>
      <c r="M899" s="118"/>
      <c r="N899" s="118"/>
      <c r="O899" s="118"/>
      <c r="P899" s="118"/>
    </row>
    <row r="900" spans="5:16" ht="15.75">
      <c r="E900" s="118"/>
      <c r="F900" s="118"/>
      <c r="G900" s="118"/>
      <c r="H900" s="118"/>
      <c r="I900" s="118"/>
      <c r="J900" s="118"/>
      <c r="K900" s="118"/>
      <c r="L900" s="118"/>
      <c r="M900" s="118"/>
      <c r="N900" s="118"/>
      <c r="O900" s="118"/>
      <c r="P900" s="118"/>
    </row>
    <row r="901" spans="5:16" ht="15.75">
      <c r="E901" s="118"/>
      <c r="F901" s="118"/>
      <c r="G901" s="118"/>
      <c r="H901" s="118"/>
      <c r="I901" s="118"/>
      <c r="J901" s="118"/>
      <c r="K901" s="118"/>
      <c r="L901" s="118"/>
      <c r="M901" s="118"/>
      <c r="N901" s="118"/>
      <c r="O901" s="118"/>
      <c r="P901" s="118"/>
    </row>
    <row r="902" spans="5:16" ht="15.75">
      <c r="E902" s="118"/>
      <c r="F902" s="118"/>
      <c r="G902" s="118"/>
      <c r="H902" s="118"/>
      <c r="I902" s="118"/>
      <c r="J902" s="118"/>
      <c r="K902" s="118"/>
      <c r="L902" s="118"/>
      <c r="M902" s="118"/>
      <c r="N902" s="118"/>
      <c r="O902" s="118"/>
      <c r="P902" s="118"/>
    </row>
    <row r="903" spans="5:16" ht="15.75">
      <c r="E903" s="118"/>
      <c r="F903" s="118"/>
      <c r="G903" s="118"/>
      <c r="H903" s="118"/>
      <c r="I903" s="118"/>
      <c r="J903" s="118"/>
      <c r="K903" s="118"/>
      <c r="L903" s="118"/>
      <c r="M903" s="118"/>
      <c r="N903" s="118"/>
      <c r="O903" s="118"/>
      <c r="P903" s="118"/>
    </row>
    <row r="904" spans="5:16" ht="15.75">
      <c r="E904" s="118"/>
      <c r="F904" s="118"/>
      <c r="G904" s="118"/>
      <c r="H904" s="118"/>
      <c r="I904" s="118"/>
      <c r="J904" s="118"/>
      <c r="K904" s="118"/>
      <c r="L904" s="118"/>
      <c r="M904" s="118"/>
      <c r="N904" s="118"/>
      <c r="O904" s="118"/>
      <c r="P904" s="118"/>
    </row>
    <row r="905" spans="5:16" ht="15.75">
      <c r="E905" s="118"/>
      <c r="F905" s="118"/>
      <c r="G905" s="118"/>
      <c r="H905" s="118"/>
      <c r="I905" s="118"/>
      <c r="J905" s="118"/>
      <c r="K905" s="118"/>
      <c r="L905" s="118"/>
      <c r="M905" s="118"/>
      <c r="N905" s="118"/>
      <c r="O905" s="118"/>
      <c r="P905" s="118"/>
    </row>
    <row r="906" spans="5:16" ht="15.75">
      <c r="E906" s="118"/>
      <c r="F906" s="118"/>
      <c r="G906" s="118"/>
      <c r="H906" s="118"/>
      <c r="I906" s="118"/>
      <c r="J906" s="118"/>
      <c r="K906" s="118"/>
      <c r="L906" s="118"/>
      <c r="M906" s="118"/>
      <c r="N906" s="118"/>
      <c r="O906" s="118"/>
      <c r="P906" s="118"/>
    </row>
    <row r="907" spans="5:16" ht="15.75">
      <c r="E907" s="118"/>
      <c r="F907" s="118"/>
      <c r="G907" s="118"/>
      <c r="H907" s="118"/>
      <c r="I907" s="118"/>
      <c r="J907" s="118"/>
      <c r="K907" s="118"/>
      <c r="L907" s="118"/>
      <c r="M907" s="118"/>
      <c r="N907" s="118"/>
      <c r="O907" s="118"/>
      <c r="P907" s="118"/>
    </row>
    <row r="908" spans="5:16" ht="15.75">
      <c r="E908" s="118"/>
      <c r="F908" s="118"/>
      <c r="G908" s="118"/>
      <c r="H908" s="118"/>
      <c r="I908" s="118"/>
      <c r="J908" s="118"/>
      <c r="K908" s="118"/>
      <c r="L908" s="118"/>
      <c r="M908" s="118"/>
      <c r="N908" s="118"/>
      <c r="O908" s="118"/>
      <c r="P908" s="118"/>
    </row>
    <row r="909" spans="5:16" ht="15.75">
      <c r="E909" s="118"/>
      <c r="F909" s="118"/>
      <c r="G909" s="118"/>
      <c r="H909" s="118"/>
      <c r="I909" s="118"/>
      <c r="J909" s="118"/>
      <c r="K909" s="118"/>
      <c r="L909" s="118"/>
      <c r="M909" s="118"/>
      <c r="N909" s="118"/>
      <c r="O909" s="118"/>
      <c r="P909" s="118"/>
    </row>
    <row r="910" spans="5:16" ht="15.75">
      <c r="E910" s="118"/>
      <c r="F910" s="118"/>
      <c r="G910" s="118"/>
      <c r="H910" s="118"/>
      <c r="I910" s="118"/>
      <c r="J910" s="118"/>
      <c r="K910" s="118"/>
      <c r="L910" s="118"/>
      <c r="M910" s="118"/>
      <c r="N910" s="118"/>
      <c r="O910" s="118"/>
      <c r="P910" s="118"/>
    </row>
    <row r="911" spans="5:16" ht="15.75">
      <c r="E911" s="118"/>
      <c r="F911" s="118"/>
      <c r="G911" s="118"/>
      <c r="H911" s="118"/>
      <c r="I911" s="118"/>
      <c r="J911" s="118"/>
      <c r="K911" s="118"/>
      <c r="L911" s="118"/>
      <c r="M911" s="118"/>
      <c r="N911" s="118"/>
      <c r="O911" s="118"/>
      <c r="P911" s="118"/>
    </row>
    <row r="912" spans="5:16" ht="15.75">
      <c r="E912" s="118"/>
      <c r="F912" s="118"/>
      <c r="G912" s="118"/>
      <c r="H912" s="118"/>
      <c r="I912" s="118"/>
      <c r="J912" s="118"/>
      <c r="K912" s="118"/>
      <c r="L912" s="118"/>
      <c r="M912" s="118"/>
      <c r="N912" s="118"/>
      <c r="O912" s="118"/>
      <c r="P912" s="118"/>
    </row>
    <row r="913" spans="5:16" ht="15.75">
      <c r="E913" s="118"/>
      <c r="F913" s="118"/>
      <c r="G913" s="118"/>
      <c r="H913" s="118"/>
      <c r="I913" s="118"/>
      <c r="J913" s="118"/>
      <c r="K913" s="118"/>
      <c r="L913" s="118"/>
      <c r="M913" s="118"/>
      <c r="N913" s="118"/>
      <c r="O913" s="118"/>
      <c r="P913" s="118"/>
    </row>
    <row r="914" spans="5:16" ht="15.75">
      <c r="E914" s="118"/>
      <c r="F914" s="118"/>
      <c r="G914" s="118"/>
      <c r="H914" s="118"/>
      <c r="I914" s="118"/>
      <c r="J914" s="118"/>
      <c r="K914" s="118"/>
      <c r="L914" s="118"/>
      <c r="M914" s="118"/>
      <c r="N914" s="118"/>
      <c r="O914" s="118"/>
      <c r="P914" s="118"/>
    </row>
    <row r="915" spans="5:16" ht="15.75">
      <c r="E915" s="118"/>
      <c r="F915" s="118"/>
      <c r="G915" s="118"/>
      <c r="H915" s="118"/>
      <c r="I915" s="118"/>
      <c r="J915" s="118"/>
      <c r="K915" s="118"/>
      <c r="L915" s="118"/>
      <c r="M915" s="118"/>
      <c r="N915" s="118"/>
      <c r="O915" s="118"/>
      <c r="P915" s="118"/>
    </row>
    <row r="916" spans="5:16" ht="15.75">
      <c r="E916" s="118"/>
      <c r="F916" s="118"/>
      <c r="G916" s="118"/>
      <c r="H916" s="118"/>
      <c r="I916" s="118"/>
      <c r="J916" s="118"/>
      <c r="K916" s="118"/>
      <c r="L916" s="118"/>
      <c r="M916" s="118"/>
      <c r="N916" s="118"/>
      <c r="O916" s="118"/>
      <c r="P916" s="118"/>
    </row>
    <row r="917" spans="5:16" ht="15.75">
      <c r="E917" s="118"/>
      <c r="F917" s="118"/>
      <c r="G917" s="118"/>
      <c r="H917" s="118"/>
      <c r="I917" s="118"/>
      <c r="J917" s="118"/>
      <c r="K917" s="118"/>
      <c r="L917" s="118"/>
      <c r="M917" s="118"/>
      <c r="N917" s="118"/>
      <c r="O917" s="118"/>
      <c r="P917" s="118"/>
    </row>
    <row r="918" spans="5:16" ht="15.75">
      <c r="E918" s="118"/>
      <c r="F918" s="118"/>
      <c r="G918" s="118"/>
      <c r="H918" s="118"/>
      <c r="I918" s="118"/>
      <c r="J918" s="118"/>
      <c r="K918" s="118"/>
      <c r="L918" s="118"/>
      <c r="M918" s="118"/>
      <c r="N918" s="118"/>
      <c r="O918" s="118"/>
      <c r="P918" s="118"/>
    </row>
    <row r="919" spans="5:16" ht="15.75">
      <c r="E919" s="118"/>
      <c r="F919" s="118"/>
      <c r="G919" s="118"/>
      <c r="H919" s="118"/>
      <c r="I919" s="118"/>
      <c r="J919" s="118"/>
      <c r="K919" s="118"/>
      <c r="L919" s="118"/>
      <c r="M919" s="118"/>
      <c r="N919" s="118"/>
      <c r="O919" s="118"/>
      <c r="P919" s="118"/>
    </row>
    <row r="920" spans="5:16" ht="15.75">
      <c r="E920" s="118"/>
      <c r="F920" s="118"/>
      <c r="G920" s="118"/>
      <c r="H920" s="118"/>
      <c r="I920" s="118"/>
      <c r="J920" s="118"/>
      <c r="K920" s="118"/>
      <c r="L920" s="118"/>
      <c r="M920" s="118"/>
      <c r="N920" s="118"/>
      <c r="O920" s="118"/>
      <c r="P920" s="118"/>
    </row>
    <row r="921" spans="5:16" ht="15.75">
      <c r="E921" s="118"/>
      <c r="F921" s="118"/>
      <c r="G921" s="118"/>
      <c r="H921" s="118"/>
      <c r="I921" s="118"/>
      <c r="J921" s="118"/>
      <c r="K921" s="118"/>
      <c r="L921" s="118"/>
      <c r="M921" s="118"/>
      <c r="N921" s="118"/>
      <c r="O921" s="118"/>
      <c r="P921" s="118"/>
    </row>
    <row r="922" spans="5:16" ht="15.75">
      <c r="E922" s="118"/>
      <c r="F922" s="118"/>
      <c r="G922" s="118"/>
      <c r="H922" s="118"/>
      <c r="I922" s="118"/>
      <c r="J922" s="118"/>
      <c r="K922" s="118"/>
      <c r="L922" s="118"/>
      <c r="M922" s="118"/>
      <c r="N922" s="118"/>
      <c r="O922" s="118"/>
      <c r="P922" s="118"/>
    </row>
    <row r="923" spans="5:16" ht="15.75">
      <c r="E923" s="118"/>
      <c r="F923" s="118"/>
      <c r="G923" s="118"/>
      <c r="H923" s="118"/>
      <c r="I923" s="118"/>
      <c r="J923" s="118"/>
      <c r="K923" s="118"/>
      <c r="L923" s="118"/>
      <c r="M923" s="118"/>
      <c r="N923" s="118"/>
      <c r="O923" s="118"/>
      <c r="P923" s="118"/>
    </row>
    <row r="924" spans="5:16" ht="15.75">
      <c r="E924" s="118"/>
      <c r="F924" s="118"/>
      <c r="G924" s="118"/>
      <c r="H924" s="118"/>
      <c r="I924" s="118"/>
      <c r="J924" s="118"/>
      <c r="K924" s="118"/>
      <c r="L924" s="118"/>
      <c r="M924" s="118"/>
      <c r="N924" s="118"/>
      <c r="O924" s="118"/>
      <c r="P924" s="118"/>
    </row>
    <row r="925" spans="5:16" ht="15.75">
      <c r="E925" s="118"/>
      <c r="F925" s="118"/>
      <c r="G925" s="118"/>
      <c r="H925" s="118"/>
      <c r="I925" s="118"/>
      <c r="J925" s="118"/>
      <c r="K925" s="118"/>
      <c r="L925" s="118"/>
      <c r="M925" s="118"/>
      <c r="N925" s="118"/>
      <c r="O925" s="118"/>
      <c r="P925" s="118"/>
    </row>
    <row r="926" spans="5:16" ht="15.75">
      <c r="E926" s="118"/>
      <c r="F926" s="118"/>
      <c r="G926" s="118"/>
      <c r="H926" s="118"/>
      <c r="I926" s="118"/>
      <c r="J926" s="118"/>
      <c r="K926" s="118"/>
      <c r="L926" s="118"/>
      <c r="M926" s="118"/>
      <c r="N926" s="118"/>
      <c r="O926" s="118"/>
      <c r="P926" s="118"/>
    </row>
    <row r="927" spans="5:16" ht="15.75">
      <c r="E927" s="118"/>
      <c r="F927" s="118"/>
      <c r="G927" s="118"/>
      <c r="H927" s="118"/>
      <c r="I927" s="118"/>
      <c r="J927" s="118"/>
      <c r="K927" s="118"/>
      <c r="L927" s="118"/>
      <c r="M927" s="118"/>
      <c r="N927" s="118"/>
      <c r="O927" s="118"/>
      <c r="P927" s="118"/>
    </row>
    <row r="928" spans="5:16" ht="15.75">
      <c r="E928" s="118"/>
      <c r="F928" s="118"/>
      <c r="G928" s="118"/>
      <c r="H928" s="118"/>
      <c r="I928" s="118"/>
      <c r="J928" s="118"/>
      <c r="K928" s="118"/>
      <c r="L928" s="118"/>
      <c r="M928" s="118"/>
      <c r="N928" s="118"/>
      <c r="O928" s="118"/>
      <c r="P928" s="118"/>
    </row>
    <row r="929" spans="5:16" ht="15.75">
      <c r="E929" s="118"/>
      <c r="F929" s="118"/>
      <c r="G929" s="118"/>
      <c r="H929" s="118"/>
      <c r="I929" s="118"/>
      <c r="J929" s="118"/>
      <c r="K929" s="118"/>
      <c r="L929" s="118"/>
      <c r="M929" s="118"/>
      <c r="N929" s="118"/>
      <c r="O929" s="118"/>
      <c r="P929" s="118"/>
    </row>
    <row r="930" spans="5:16" ht="15.75">
      <c r="E930" s="118"/>
      <c r="F930" s="118"/>
      <c r="G930" s="118"/>
      <c r="H930" s="118"/>
      <c r="I930" s="118"/>
      <c r="J930" s="118"/>
      <c r="K930" s="118"/>
      <c r="L930" s="118"/>
      <c r="M930" s="118"/>
      <c r="N930" s="118"/>
      <c r="O930" s="118"/>
      <c r="P930" s="118"/>
    </row>
    <row r="931" spans="5:16" ht="15.75">
      <c r="E931" s="118"/>
      <c r="F931" s="118"/>
      <c r="G931" s="118"/>
      <c r="H931" s="118"/>
      <c r="I931" s="118"/>
      <c r="J931" s="118"/>
      <c r="K931" s="118"/>
      <c r="L931" s="118"/>
      <c r="M931" s="118"/>
      <c r="N931" s="118"/>
      <c r="O931" s="118"/>
      <c r="P931" s="118"/>
    </row>
    <row r="932" spans="5:16" ht="15.75">
      <c r="E932" s="118"/>
      <c r="F932" s="118"/>
      <c r="G932" s="118"/>
      <c r="H932" s="118"/>
      <c r="I932" s="118"/>
      <c r="J932" s="118"/>
      <c r="K932" s="118"/>
      <c r="L932" s="118"/>
      <c r="M932" s="118"/>
      <c r="N932" s="118"/>
      <c r="O932" s="118"/>
      <c r="P932" s="118"/>
    </row>
    <row r="933" spans="5:16" ht="15.75">
      <c r="E933" s="118"/>
      <c r="F933" s="118"/>
      <c r="G933" s="118"/>
      <c r="H933" s="118"/>
      <c r="I933" s="118"/>
      <c r="J933" s="118"/>
      <c r="K933" s="118"/>
      <c r="L933" s="118"/>
      <c r="M933" s="118"/>
      <c r="N933" s="118"/>
      <c r="O933" s="118"/>
      <c r="P933" s="118"/>
    </row>
    <row r="934" spans="5:16" ht="15.75">
      <c r="E934" s="118"/>
      <c r="F934" s="118"/>
      <c r="G934" s="118"/>
      <c r="H934" s="118"/>
      <c r="I934" s="118"/>
      <c r="J934" s="118"/>
      <c r="K934" s="118"/>
      <c r="L934" s="118"/>
      <c r="M934" s="118"/>
      <c r="N934" s="118"/>
      <c r="O934" s="118"/>
      <c r="P934" s="118"/>
    </row>
    <row r="935" spans="5:16" ht="15.75">
      <c r="E935" s="118"/>
      <c r="F935" s="118"/>
      <c r="G935" s="118"/>
      <c r="H935" s="118"/>
      <c r="I935" s="118"/>
      <c r="J935" s="118"/>
      <c r="K935" s="118"/>
      <c r="L935" s="118"/>
      <c r="M935" s="118"/>
      <c r="N935" s="118"/>
      <c r="O935" s="118"/>
      <c r="P935" s="118"/>
    </row>
    <row r="936" spans="5:16" ht="15.75">
      <c r="E936" s="118"/>
      <c r="F936" s="118"/>
      <c r="G936" s="118"/>
      <c r="H936" s="118"/>
      <c r="I936" s="118"/>
      <c r="J936" s="118"/>
      <c r="K936" s="118"/>
      <c r="L936" s="118"/>
      <c r="M936" s="118"/>
      <c r="N936" s="118"/>
      <c r="O936" s="118"/>
      <c r="P936" s="118"/>
    </row>
    <row r="937" spans="5:16" ht="15.75">
      <c r="E937" s="118"/>
      <c r="F937" s="118"/>
      <c r="G937" s="118"/>
      <c r="H937" s="118"/>
      <c r="I937" s="118"/>
      <c r="J937" s="118"/>
      <c r="K937" s="118"/>
      <c r="L937" s="118"/>
      <c r="M937" s="118"/>
      <c r="N937" s="118"/>
      <c r="O937" s="118"/>
      <c r="P937" s="118"/>
    </row>
    <row r="938" spans="5:16" ht="15.75">
      <c r="E938" s="118"/>
      <c r="F938" s="118"/>
      <c r="G938" s="118"/>
      <c r="H938" s="118"/>
      <c r="I938" s="118"/>
      <c r="J938" s="118"/>
      <c r="K938" s="118"/>
      <c r="L938" s="118"/>
      <c r="M938" s="118"/>
      <c r="N938" s="118"/>
      <c r="O938" s="118"/>
      <c r="P938" s="118"/>
    </row>
    <row r="939" spans="5:16" ht="15.75">
      <c r="E939" s="118"/>
      <c r="F939" s="118"/>
      <c r="G939" s="118"/>
      <c r="H939" s="118"/>
      <c r="I939" s="118"/>
      <c r="J939" s="118"/>
      <c r="K939" s="118"/>
      <c r="L939" s="118"/>
      <c r="M939" s="118"/>
      <c r="N939" s="118"/>
      <c r="O939" s="118"/>
      <c r="P939" s="118"/>
    </row>
    <row r="940" spans="5:16" ht="15.75">
      <c r="E940" s="118"/>
      <c r="F940" s="118"/>
      <c r="G940" s="118"/>
      <c r="H940" s="118"/>
      <c r="I940" s="118"/>
      <c r="J940" s="118"/>
      <c r="K940" s="118"/>
      <c r="L940" s="118"/>
      <c r="M940" s="118"/>
      <c r="N940" s="118"/>
      <c r="O940" s="118"/>
      <c r="P940" s="118"/>
    </row>
    <row r="941" spans="5:16" ht="15.75">
      <c r="E941" s="118"/>
      <c r="F941" s="118"/>
      <c r="G941" s="118"/>
      <c r="H941" s="118"/>
      <c r="I941" s="118"/>
      <c r="J941" s="118"/>
      <c r="K941" s="118"/>
      <c r="L941" s="118"/>
      <c r="M941" s="118"/>
      <c r="N941" s="118"/>
      <c r="O941" s="118"/>
      <c r="P941" s="118"/>
    </row>
    <row r="942" spans="5:16" ht="15.75">
      <c r="E942" s="118"/>
      <c r="F942" s="118"/>
      <c r="G942" s="118"/>
      <c r="H942" s="118"/>
      <c r="I942" s="118"/>
      <c r="J942" s="118"/>
      <c r="K942" s="118"/>
      <c r="L942" s="118"/>
      <c r="M942" s="118"/>
      <c r="N942" s="118"/>
      <c r="O942" s="118"/>
      <c r="P942" s="118"/>
    </row>
    <row r="943" spans="5:16" ht="15.75">
      <c r="E943" s="118"/>
      <c r="F943" s="118"/>
      <c r="G943" s="118"/>
      <c r="H943" s="118"/>
      <c r="I943" s="118"/>
      <c r="J943" s="118"/>
      <c r="K943" s="118"/>
      <c r="L943" s="118"/>
      <c r="M943" s="118"/>
      <c r="N943" s="118"/>
      <c r="O943" s="118"/>
      <c r="P943" s="118"/>
    </row>
    <row r="944" spans="5:16" ht="15.75">
      <c r="E944" s="118"/>
      <c r="F944" s="118"/>
      <c r="G944" s="118"/>
      <c r="H944" s="118"/>
      <c r="I944" s="118"/>
      <c r="J944" s="118"/>
      <c r="K944" s="118"/>
      <c r="L944" s="118"/>
      <c r="M944" s="118"/>
      <c r="N944" s="118"/>
      <c r="O944" s="118"/>
      <c r="P944" s="118"/>
    </row>
    <row r="945" spans="5:16" ht="15.75">
      <c r="E945" s="118"/>
      <c r="F945" s="118"/>
      <c r="G945" s="118"/>
      <c r="H945" s="118"/>
      <c r="I945" s="118"/>
      <c r="J945" s="118"/>
      <c r="K945" s="118"/>
      <c r="L945" s="118"/>
      <c r="M945" s="118"/>
      <c r="N945" s="118"/>
      <c r="O945" s="118"/>
      <c r="P945" s="118"/>
    </row>
    <row r="946" spans="5:16" ht="15.75">
      <c r="E946" s="118"/>
      <c r="F946" s="118"/>
      <c r="G946" s="118"/>
      <c r="H946" s="118"/>
      <c r="I946" s="118"/>
      <c r="J946" s="118"/>
      <c r="K946" s="118"/>
      <c r="L946" s="118"/>
      <c r="M946" s="118"/>
      <c r="N946" s="118"/>
      <c r="O946" s="118"/>
      <c r="P946" s="118"/>
    </row>
    <row r="947" spans="5:16" ht="15.75">
      <c r="E947" s="118"/>
      <c r="F947" s="118"/>
      <c r="G947" s="118"/>
      <c r="H947" s="118"/>
      <c r="I947" s="118"/>
      <c r="J947" s="118"/>
      <c r="K947" s="118"/>
      <c r="L947" s="118"/>
      <c r="M947" s="118"/>
      <c r="N947" s="118"/>
      <c r="O947" s="118"/>
      <c r="P947" s="118"/>
    </row>
    <row r="948" spans="5:16" ht="15.75">
      <c r="E948" s="118"/>
      <c r="F948" s="118"/>
      <c r="G948" s="118"/>
      <c r="H948" s="118"/>
      <c r="I948" s="118"/>
      <c r="J948" s="118"/>
      <c r="K948" s="118"/>
      <c r="L948" s="118"/>
      <c r="M948" s="118"/>
      <c r="N948" s="118"/>
      <c r="O948" s="118"/>
      <c r="P948" s="118"/>
    </row>
    <row r="949" spans="5:16" ht="15.75">
      <c r="E949" s="118"/>
      <c r="F949" s="118"/>
      <c r="G949" s="118"/>
      <c r="H949" s="118"/>
      <c r="I949" s="118"/>
      <c r="J949" s="118"/>
      <c r="K949" s="118"/>
      <c r="L949" s="118"/>
      <c r="M949" s="118"/>
      <c r="N949" s="118"/>
      <c r="O949" s="118"/>
      <c r="P949" s="118"/>
    </row>
    <row r="950" spans="5:16" ht="15.75">
      <c r="E950" s="118"/>
      <c r="F950" s="118"/>
      <c r="G950" s="118"/>
      <c r="H950" s="118"/>
      <c r="I950" s="118"/>
      <c r="J950" s="118"/>
      <c r="K950" s="118"/>
      <c r="L950" s="118"/>
      <c r="M950" s="118"/>
      <c r="N950" s="118"/>
      <c r="O950" s="118"/>
      <c r="P950" s="118"/>
    </row>
    <row r="951" spans="5:16" ht="15.75">
      <c r="E951" s="118"/>
      <c r="F951" s="118"/>
      <c r="G951" s="118"/>
      <c r="H951" s="118"/>
      <c r="I951" s="118"/>
      <c r="J951" s="118"/>
      <c r="K951" s="118"/>
      <c r="L951" s="118"/>
      <c r="M951" s="118"/>
      <c r="N951" s="118"/>
      <c r="O951" s="118"/>
      <c r="P951" s="118"/>
    </row>
    <row r="952" spans="5:16" ht="15.75">
      <c r="E952" s="118"/>
      <c r="F952" s="118"/>
      <c r="G952" s="118"/>
      <c r="H952" s="118"/>
      <c r="I952" s="118"/>
      <c r="J952" s="118"/>
      <c r="K952" s="118"/>
      <c r="L952" s="118"/>
      <c r="M952" s="118"/>
      <c r="N952" s="118"/>
      <c r="O952" s="118"/>
      <c r="P952" s="118"/>
    </row>
    <row r="953" spans="5:16" ht="15.75">
      <c r="E953" s="118"/>
      <c r="F953" s="118"/>
      <c r="G953" s="118"/>
      <c r="H953" s="118"/>
      <c r="I953" s="118"/>
      <c r="J953" s="118"/>
      <c r="K953" s="118"/>
      <c r="L953" s="118"/>
      <c r="M953" s="118"/>
      <c r="N953" s="118"/>
      <c r="O953" s="118"/>
      <c r="P953" s="118"/>
    </row>
    <row r="954" spans="5:16" ht="15.75">
      <c r="E954" s="118"/>
      <c r="F954" s="118"/>
      <c r="G954" s="118"/>
      <c r="H954" s="118"/>
      <c r="I954" s="118"/>
      <c r="J954" s="118"/>
      <c r="K954" s="118"/>
      <c r="L954" s="118"/>
      <c r="M954" s="118"/>
      <c r="N954" s="118"/>
      <c r="O954" s="118"/>
      <c r="P954" s="118"/>
    </row>
    <row r="955" spans="5:16" ht="15.75">
      <c r="E955" s="118"/>
      <c r="F955" s="118"/>
      <c r="G955" s="118"/>
      <c r="H955" s="118"/>
      <c r="I955" s="118"/>
      <c r="J955" s="118"/>
      <c r="K955" s="118"/>
      <c r="L955" s="118"/>
      <c r="M955" s="118"/>
      <c r="N955" s="118"/>
      <c r="O955" s="118"/>
      <c r="P955" s="118"/>
    </row>
    <row r="956" spans="5:16" ht="15.75">
      <c r="E956" s="118"/>
      <c r="F956" s="118"/>
      <c r="G956" s="118"/>
      <c r="H956" s="118"/>
      <c r="I956" s="118"/>
      <c r="J956" s="118"/>
      <c r="K956" s="118"/>
      <c r="L956" s="118"/>
      <c r="M956" s="118"/>
      <c r="N956" s="118"/>
      <c r="O956" s="118"/>
      <c r="P956" s="118"/>
    </row>
    <row r="957" spans="5:16" ht="15.75">
      <c r="E957" s="118"/>
      <c r="F957" s="118"/>
      <c r="G957" s="118"/>
      <c r="H957" s="118"/>
      <c r="I957" s="118"/>
      <c r="J957" s="118"/>
      <c r="K957" s="118"/>
      <c r="L957" s="118"/>
      <c r="M957" s="118"/>
      <c r="N957" s="118"/>
      <c r="O957" s="118"/>
      <c r="P957" s="118"/>
    </row>
    <row r="958" spans="5:16" ht="15.75">
      <c r="E958" s="118"/>
      <c r="F958" s="118"/>
      <c r="G958" s="118"/>
      <c r="H958" s="118"/>
      <c r="I958" s="118"/>
      <c r="J958" s="118"/>
      <c r="K958" s="118"/>
      <c r="L958" s="118"/>
      <c r="M958" s="118"/>
      <c r="N958" s="118"/>
      <c r="O958" s="118"/>
      <c r="P958" s="118"/>
    </row>
    <row r="959" spans="5:16" ht="15.75">
      <c r="E959" s="118"/>
      <c r="F959" s="118"/>
      <c r="G959" s="118"/>
      <c r="H959" s="118"/>
      <c r="I959" s="118"/>
      <c r="J959" s="118"/>
      <c r="K959" s="118"/>
      <c r="L959" s="118"/>
      <c r="M959" s="118"/>
      <c r="N959" s="118"/>
      <c r="O959" s="118"/>
      <c r="P959" s="118"/>
    </row>
    <row r="960" spans="5:16" ht="15.75">
      <c r="E960" s="118"/>
      <c r="F960" s="118"/>
      <c r="G960" s="118"/>
      <c r="H960" s="118"/>
      <c r="I960" s="118"/>
      <c r="J960" s="118"/>
      <c r="K960" s="118"/>
      <c r="L960" s="118"/>
      <c r="M960" s="118"/>
      <c r="N960" s="118"/>
      <c r="O960" s="118"/>
      <c r="P960" s="118"/>
    </row>
    <row r="961" spans="5:16" ht="15.75">
      <c r="E961" s="118"/>
      <c r="F961" s="118"/>
      <c r="G961" s="118"/>
      <c r="H961" s="118"/>
      <c r="I961" s="118"/>
      <c r="J961" s="118"/>
      <c r="K961" s="118"/>
      <c r="L961" s="118"/>
      <c r="M961" s="118"/>
      <c r="N961" s="118"/>
      <c r="O961" s="118"/>
      <c r="P961" s="118"/>
    </row>
    <row r="962" spans="5:16" ht="15.75">
      <c r="E962" s="118"/>
      <c r="F962" s="118"/>
      <c r="G962" s="118"/>
      <c r="H962" s="118"/>
      <c r="I962" s="118"/>
      <c r="J962" s="118"/>
      <c r="K962" s="118"/>
      <c r="L962" s="118"/>
      <c r="M962" s="118"/>
      <c r="N962" s="118"/>
      <c r="O962" s="118"/>
      <c r="P962" s="118"/>
    </row>
    <row r="963" spans="5:16" ht="15.75">
      <c r="E963" s="118"/>
      <c r="F963" s="118"/>
      <c r="G963" s="118"/>
      <c r="H963" s="118"/>
      <c r="I963" s="118"/>
      <c r="J963" s="118"/>
      <c r="K963" s="118"/>
      <c r="L963" s="118"/>
      <c r="M963" s="118"/>
      <c r="N963" s="118"/>
      <c r="O963" s="118"/>
      <c r="P963" s="118"/>
    </row>
    <row r="964" spans="5:16" ht="15.75">
      <c r="E964" s="118"/>
      <c r="F964" s="118"/>
      <c r="G964" s="118"/>
      <c r="H964" s="118"/>
      <c r="I964" s="118"/>
      <c r="J964" s="118"/>
      <c r="K964" s="118"/>
      <c r="L964" s="118"/>
      <c r="M964" s="118"/>
      <c r="N964" s="118"/>
      <c r="O964" s="118"/>
      <c r="P964" s="118"/>
    </row>
    <row r="965" spans="5:16" ht="15.75">
      <c r="E965" s="118"/>
      <c r="F965" s="118"/>
      <c r="G965" s="118"/>
      <c r="H965" s="118"/>
      <c r="I965" s="118"/>
      <c r="J965" s="118"/>
      <c r="K965" s="118"/>
      <c r="L965" s="118"/>
      <c r="M965" s="118"/>
      <c r="N965" s="118"/>
      <c r="O965" s="118"/>
      <c r="P965" s="118"/>
    </row>
    <row r="966" spans="5:16" ht="15.75">
      <c r="E966" s="118"/>
      <c r="F966" s="118"/>
      <c r="G966" s="118"/>
      <c r="H966" s="118"/>
      <c r="I966" s="118"/>
      <c r="J966" s="118"/>
      <c r="K966" s="118"/>
      <c r="L966" s="118"/>
      <c r="M966" s="118"/>
      <c r="N966" s="118"/>
      <c r="O966" s="118"/>
      <c r="P966" s="118"/>
    </row>
    <row r="967" spans="5:16" ht="15.75">
      <c r="E967" s="118"/>
      <c r="F967" s="118"/>
      <c r="G967" s="118"/>
      <c r="H967" s="118"/>
      <c r="I967" s="118"/>
      <c r="J967" s="118"/>
      <c r="K967" s="118"/>
      <c r="L967" s="118"/>
      <c r="M967" s="118"/>
      <c r="N967" s="118"/>
      <c r="O967" s="118"/>
      <c r="P967" s="118"/>
    </row>
    <row r="968" spans="5:16" ht="15.75">
      <c r="E968" s="118"/>
      <c r="F968" s="118"/>
      <c r="G968" s="118"/>
      <c r="H968" s="118"/>
      <c r="I968" s="118"/>
      <c r="J968" s="118"/>
      <c r="K968" s="118"/>
      <c r="L968" s="118"/>
      <c r="M968" s="118"/>
      <c r="N968" s="118"/>
      <c r="O968" s="118"/>
      <c r="P968" s="118"/>
    </row>
    <row r="969" spans="5:16" ht="15.75">
      <c r="E969" s="118"/>
      <c r="F969" s="118"/>
      <c r="G969" s="118"/>
      <c r="H969" s="118"/>
      <c r="I969" s="118"/>
      <c r="J969" s="118"/>
      <c r="K969" s="118"/>
      <c r="L969" s="118"/>
      <c r="M969" s="118"/>
      <c r="N969" s="118"/>
      <c r="O969" s="118"/>
      <c r="P969" s="118"/>
    </row>
    <row r="970" spans="5:16" ht="15.75">
      <c r="E970" s="118"/>
      <c r="F970" s="118"/>
      <c r="G970" s="118"/>
      <c r="H970" s="118"/>
      <c r="I970" s="118"/>
      <c r="J970" s="118"/>
      <c r="K970" s="118"/>
      <c r="L970" s="118"/>
      <c r="M970" s="118"/>
      <c r="N970" s="118"/>
      <c r="O970" s="118"/>
      <c r="P970" s="118"/>
    </row>
    <row r="971" spans="5:16" ht="15.75">
      <c r="E971" s="118"/>
      <c r="F971" s="118"/>
      <c r="G971" s="118"/>
      <c r="H971" s="118"/>
      <c r="I971" s="118"/>
      <c r="J971" s="118"/>
      <c r="K971" s="118"/>
      <c r="L971" s="118"/>
      <c r="M971" s="118"/>
      <c r="N971" s="118"/>
      <c r="O971" s="118"/>
      <c r="P971" s="118"/>
    </row>
    <row r="972" spans="5:16" ht="15.75">
      <c r="E972" s="118"/>
      <c r="F972" s="118"/>
      <c r="G972" s="118"/>
      <c r="H972" s="118"/>
      <c r="I972" s="118"/>
      <c r="J972" s="118"/>
      <c r="K972" s="118"/>
      <c r="L972" s="118"/>
      <c r="M972" s="118"/>
      <c r="N972" s="118"/>
      <c r="O972" s="118"/>
      <c r="P972" s="118"/>
    </row>
    <row r="973" spans="5:16" ht="15.75">
      <c r="E973" s="118"/>
      <c r="F973" s="118"/>
      <c r="G973" s="118"/>
      <c r="H973" s="118"/>
      <c r="I973" s="118"/>
      <c r="J973" s="118"/>
      <c r="K973" s="118"/>
      <c r="L973" s="118"/>
      <c r="M973" s="118"/>
      <c r="N973" s="118"/>
      <c r="O973" s="118"/>
      <c r="P973" s="118"/>
    </row>
    <row r="974" spans="5:16" ht="15.75">
      <c r="E974" s="118"/>
      <c r="F974" s="118"/>
      <c r="G974" s="118"/>
      <c r="H974" s="118"/>
      <c r="I974" s="118"/>
      <c r="J974" s="118"/>
      <c r="K974" s="118"/>
      <c r="L974" s="118"/>
      <c r="M974" s="118"/>
      <c r="N974" s="118"/>
      <c r="O974" s="118"/>
      <c r="P974" s="118"/>
    </row>
    <row r="975" spans="5:16" ht="15.75">
      <c r="E975" s="118"/>
      <c r="F975" s="118"/>
      <c r="G975" s="118"/>
      <c r="H975" s="118"/>
      <c r="I975" s="118"/>
      <c r="J975" s="118"/>
      <c r="K975" s="118"/>
      <c r="L975" s="118"/>
      <c r="M975" s="118"/>
      <c r="N975" s="118"/>
      <c r="O975" s="118"/>
      <c r="P975" s="118"/>
    </row>
    <row r="976" spans="5:16" ht="15.75">
      <c r="E976" s="118"/>
      <c r="F976" s="118"/>
      <c r="G976" s="118"/>
      <c r="H976" s="118"/>
      <c r="I976" s="118"/>
      <c r="J976" s="118"/>
      <c r="K976" s="118"/>
      <c r="L976" s="118"/>
      <c r="M976" s="118"/>
      <c r="N976" s="118"/>
      <c r="O976" s="118"/>
      <c r="P976" s="118"/>
    </row>
    <row r="977" spans="5:16" ht="15.75">
      <c r="E977" s="118"/>
      <c r="F977" s="118"/>
      <c r="G977" s="118"/>
      <c r="H977" s="118"/>
      <c r="I977" s="118"/>
      <c r="J977" s="118"/>
      <c r="K977" s="118"/>
      <c r="L977" s="118"/>
      <c r="M977" s="118"/>
      <c r="N977" s="118"/>
      <c r="O977" s="118"/>
      <c r="P977" s="118"/>
    </row>
    <row r="978" spans="5:16" ht="15.75">
      <c r="E978" s="118"/>
      <c r="F978" s="118"/>
      <c r="G978" s="118"/>
      <c r="H978" s="118"/>
      <c r="I978" s="118"/>
      <c r="J978" s="118"/>
      <c r="K978" s="118"/>
      <c r="L978" s="118"/>
      <c r="M978" s="118"/>
      <c r="N978" s="118"/>
      <c r="O978" s="118"/>
      <c r="P978" s="118"/>
    </row>
    <row r="979" spans="5:16" ht="15.75">
      <c r="E979" s="118"/>
      <c r="F979" s="118"/>
      <c r="G979" s="118"/>
      <c r="H979" s="118"/>
      <c r="I979" s="118"/>
      <c r="J979" s="118"/>
      <c r="K979" s="118"/>
      <c r="L979" s="118"/>
      <c r="M979" s="118"/>
      <c r="N979" s="118"/>
      <c r="O979" s="118"/>
      <c r="P979" s="118"/>
    </row>
    <row r="980" spans="5:16" ht="15.75">
      <c r="E980" s="118"/>
      <c r="F980" s="118"/>
      <c r="G980" s="118"/>
      <c r="H980" s="118"/>
      <c r="I980" s="118"/>
      <c r="J980" s="118"/>
      <c r="K980" s="118"/>
      <c r="L980" s="118"/>
      <c r="M980" s="118"/>
      <c r="N980" s="118"/>
      <c r="O980" s="118"/>
      <c r="P980" s="118"/>
    </row>
    <row r="981" spans="5:16" ht="15.75">
      <c r="E981" s="118"/>
      <c r="F981" s="118"/>
      <c r="G981" s="118"/>
      <c r="H981" s="118"/>
      <c r="I981" s="118"/>
      <c r="J981" s="118"/>
      <c r="K981" s="118"/>
      <c r="L981" s="118"/>
      <c r="M981" s="118"/>
      <c r="N981" s="118"/>
      <c r="O981" s="118"/>
      <c r="P981" s="118"/>
    </row>
    <row r="982" spans="5:16" ht="15.75">
      <c r="E982" s="118"/>
      <c r="F982" s="118"/>
      <c r="G982" s="118"/>
      <c r="H982" s="118"/>
      <c r="I982" s="118"/>
      <c r="J982" s="118"/>
      <c r="K982" s="118"/>
      <c r="L982" s="118"/>
      <c r="M982" s="118"/>
      <c r="N982" s="118"/>
      <c r="O982" s="118"/>
      <c r="P982" s="118"/>
    </row>
    <row r="983" spans="5:16" ht="15.75">
      <c r="E983" s="118"/>
      <c r="F983" s="118"/>
      <c r="G983" s="118"/>
      <c r="H983" s="118"/>
      <c r="I983" s="118"/>
      <c r="J983" s="118"/>
      <c r="K983" s="118"/>
      <c r="L983" s="118"/>
      <c r="M983" s="118"/>
      <c r="N983" s="118"/>
      <c r="O983" s="118"/>
      <c r="P983" s="118"/>
    </row>
    <row r="984" spans="5:16" ht="15.75">
      <c r="E984" s="118"/>
      <c r="F984" s="118"/>
      <c r="G984" s="118"/>
      <c r="H984" s="118"/>
      <c r="I984" s="118"/>
      <c r="J984" s="118"/>
      <c r="K984" s="118"/>
      <c r="L984" s="118"/>
      <c r="M984" s="118"/>
      <c r="N984" s="118"/>
      <c r="O984" s="118"/>
      <c r="P984" s="118"/>
    </row>
    <row r="985" spans="5:16" ht="15.75">
      <c r="E985" s="118"/>
      <c r="F985" s="118"/>
      <c r="G985" s="118"/>
      <c r="H985" s="118"/>
      <c r="I985" s="118"/>
      <c r="J985" s="118"/>
      <c r="K985" s="118"/>
      <c r="L985" s="118"/>
      <c r="M985" s="118"/>
      <c r="N985" s="118"/>
      <c r="O985" s="118"/>
      <c r="P985" s="118"/>
    </row>
    <row r="986" spans="5:16" ht="15.75">
      <c r="E986" s="118"/>
      <c r="F986" s="118"/>
      <c r="G986" s="118"/>
      <c r="H986" s="118"/>
      <c r="I986" s="118"/>
      <c r="J986" s="118"/>
      <c r="K986" s="118"/>
      <c r="L986" s="118"/>
      <c r="M986" s="118"/>
      <c r="N986" s="118"/>
      <c r="O986" s="118"/>
      <c r="P986" s="118"/>
    </row>
    <row r="987" spans="5:16" ht="15.75">
      <c r="E987" s="118"/>
      <c r="F987" s="118"/>
      <c r="G987" s="118"/>
      <c r="H987" s="118"/>
      <c r="I987" s="118"/>
      <c r="J987" s="118"/>
      <c r="K987" s="118"/>
      <c r="L987" s="118"/>
      <c r="M987" s="118"/>
      <c r="N987" s="118"/>
      <c r="O987" s="118"/>
      <c r="P987" s="118"/>
    </row>
    <row r="988" spans="5:16" ht="15.75">
      <c r="E988" s="118"/>
      <c r="F988" s="118"/>
      <c r="G988" s="118"/>
      <c r="H988" s="118"/>
      <c r="I988" s="118"/>
      <c r="J988" s="118"/>
      <c r="K988" s="118"/>
      <c r="L988" s="118"/>
      <c r="M988" s="118"/>
      <c r="N988" s="118"/>
      <c r="O988" s="118"/>
      <c r="P988" s="118"/>
    </row>
    <row r="989" spans="5:16" ht="15.75">
      <c r="E989" s="118"/>
      <c r="F989" s="118"/>
      <c r="G989" s="118"/>
      <c r="H989" s="118"/>
      <c r="I989" s="118"/>
      <c r="J989" s="118"/>
      <c r="K989" s="118"/>
      <c r="L989" s="118"/>
      <c r="M989" s="118"/>
      <c r="N989" s="118"/>
      <c r="O989" s="118"/>
      <c r="P989" s="118"/>
    </row>
    <row r="990" spans="5:16" ht="15.75">
      <c r="E990" s="118"/>
      <c r="F990" s="118"/>
      <c r="G990" s="118"/>
      <c r="H990" s="118"/>
      <c r="I990" s="118"/>
      <c r="J990" s="118"/>
      <c r="K990" s="118"/>
      <c r="L990" s="118"/>
      <c r="M990" s="118"/>
      <c r="N990" s="118"/>
      <c r="O990" s="118"/>
      <c r="P990" s="118"/>
    </row>
    <row r="991" spans="5:16" ht="15.75">
      <c r="E991" s="118"/>
      <c r="F991" s="118"/>
      <c r="G991" s="118"/>
      <c r="H991" s="118"/>
      <c r="I991" s="118"/>
      <c r="J991" s="118"/>
      <c r="K991" s="118"/>
      <c r="L991" s="118"/>
      <c r="M991" s="118"/>
      <c r="N991" s="118"/>
      <c r="O991" s="118"/>
      <c r="P991" s="118"/>
    </row>
    <row r="992" spans="5:16" ht="15.75">
      <c r="E992" s="118"/>
      <c r="F992" s="118"/>
      <c r="G992" s="118"/>
      <c r="H992" s="118"/>
      <c r="I992" s="118"/>
      <c r="J992" s="118"/>
      <c r="K992" s="118"/>
      <c r="L992" s="118"/>
      <c r="M992" s="118"/>
      <c r="N992" s="118"/>
      <c r="O992" s="118"/>
      <c r="P992" s="118"/>
    </row>
    <row r="993" spans="5:16" ht="15.75">
      <c r="E993" s="118"/>
      <c r="F993" s="118"/>
      <c r="G993" s="118"/>
      <c r="H993" s="118"/>
      <c r="I993" s="118"/>
      <c r="J993" s="118"/>
      <c r="K993" s="118"/>
      <c r="L993" s="118"/>
      <c r="M993" s="118"/>
      <c r="N993" s="118"/>
      <c r="O993" s="118"/>
      <c r="P993" s="118"/>
    </row>
    <row r="994" spans="5:16" ht="15.75">
      <c r="E994" s="118"/>
      <c r="F994" s="118"/>
      <c r="G994" s="118"/>
      <c r="H994" s="118"/>
      <c r="I994" s="118"/>
      <c r="J994" s="118"/>
      <c r="K994" s="118"/>
      <c r="L994" s="118"/>
      <c r="M994" s="118"/>
      <c r="N994" s="118"/>
      <c r="O994" s="118"/>
      <c r="P994" s="118"/>
    </row>
    <row r="995" spans="5:16" ht="15.75">
      <c r="E995" s="118"/>
      <c r="F995" s="118"/>
      <c r="G995" s="118"/>
      <c r="H995" s="118"/>
      <c r="I995" s="118"/>
      <c r="J995" s="118"/>
      <c r="K995" s="118"/>
      <c r="L995" s="118"/>
      <c r="M995" s="118"/>
      <c r="N995" s="118"/>
      <c r="O995" s="118"/>
      <c r="P995" s="118"/>
    </row>
    <row r="996" spans="5:16" ht="15.75">
      <c r="E996" s="118"/>
      <c r="F996" s="118"/>
      <c r="G996" s="118"/>
      <c r="H996" s="118"/>
      <c r="I996" s="118"/>
      <c r="J996" s="118"/>
      <c r="K996" s="118"/>
      <c r="L996" s="118"/>
      <c r="M996" s="118"/>
      <c r="N996" s="118"/>
      <c r="O996" s="118"/>
      <c r="P996" s="118"/>
    </row>
    <row r="997" spans="5:16" ht="15.75">
      <c r="E997" s="118"/>
      <c r="F997" s="118"/>
      <c r="G997" s="118"/>
      <c r="H997" s="118"/>
      <c r="I997" s="118"/>
      <c r="J997" s="118"/>
      <c r="K997" s="118"/>
      <c r="L997" s="118"/>
      <c r="M997" s="118"/>
      <c r="N997" s="118"/>
      <c r="O997" s="118"/>
      <c r="P997" s="118"/>
    </row>
    <row r="998" spans="5:16" ht="15.75">
      <c r="E998" s="118"/>
      <c r="F998" s="118"/>
      <c r="G998" s="118"/>
      <c r="H998" s="118"/>
      <c r="I998" s="118"/>
      <c r="J998" s="118"/>
      <c r="K998" s="118"/>
      <c r="L998" s="118"/>
      <c r="M998" s="118"/>
      <c r="N998" s="118"/>
      <c r="O998" s="118"/>
      <c r="P998" s="118"/>
    </row>
    <row r="999" spans="5:16" ht="15.75">
      <c r="E999" s="118"/>
      <c r="F999" s="118"/>
      <c r="G999" s="118"/>
      <c r="H999" s="118"/>
      <c r="I999" s="118"/>
      <c r="J999" s="118"/>
      <c r="K999" s="118"/>
      <c r="L999" s="118"/>
      <c r="M999" s="118"/>
      <c r="N999" s="118"/>
      <c r="O999" s="118"/>
      <c r="P999" s="118"/>
    </row>
    <row r="1000" spans="5:16" ht="15.75">
      <c r="E1000" s="118"/>
      <c r="F1000" s="118"/>
      <c r="G1000" s="118"/>
      <c r="H1000" s="118"/>
      <c r="I1000" s="118"/>
      <c r="J1000" s="118"/>
      <c r="K1000" s="118"/>
      <c r="L1000" s="118"/>
      <c r="M1000" s="118"/>
      <c r="N1000" s="118"/>
      <c r="O1000" s="118"/>
      <c r="P1000" s="118"/>
    </row>
    <row r="1001" spans="5:16" ht="15.75">
      <c r="E1001" s="118"/>
      <c r="F1001" s="118"/>
      <c r="G1001" s="118"/>
      <c r="H1001" s="118"/>
      <c r="I1001" s="118"/>
      <c r="J1001" s="118"/>
      <c r="K1001" s="118"/>
      <c r="L1001" s="118"/>
      <c r="M1001" s="118"/>
      <c r="N1001" s="118"/>
      <c r="O1001" s="118"/>
      <c r="P1001" s="118"/>
    </row>
    <row r="1002" spans="5:16" ht="15.75">
      <c r="E1002" s="118"/>
      <c r="F1002" s="118"/>
      <c r="G1002" s="118"/>
      <c r="H1002" s="118"/>
      <c r="I1002" s="118"/>
      <c r="J1002" s="118"/>
      <c r="K1002" s="118"/>
      <c r="L1002" s="118"/>
      <c r="M1002" s="118"/>
      <c r="N1002" s="118"/>
      <c r="O1002" s="118"/>
      <c r="P1002" s="118"/>
    </row>
    <row r="1003" spans="5:16" ht="15.75">
      <c r="E1003" s="118"/>
      <c r="F1003" s="118"/>
      <c r="G1003" s="118"/>
      <c r="H1003" s="118"/>
      <c r="I1003" s="118"/>
      <c r="J1003" s="118"/>
      <c r="K1003" s="118"/>
      <c r="L1003" s="118"/>
      <c r="M1003" s="118"/>
      <c r="N1003" s="118"/>
      <c r="O1003" s="118"/>
      <c r="P1003" s="118"/>
    </row>
    <row r="1004" spans="5:16" ht="15.75">
      <c r="E1004" s="118"/>
      <c r="F1004" s="118"/>
      <c r="G1004" s="118"/>
      <c r="H1004" s="118"/>
      <c r="I1004" s="118"/>
      <c r="J1004" s="118"/>
      <c r="K1004" s="118"/>
      <c r="L1004" s="118"/>
      <c r="M1004" s="118"/>
      <c r="N1004" s="118"/>
      <c r="O1004" s="118"/>
      <c r="P1004" s="118"/>
    </row>
    <row r="1005" spans="5:16" ht="15.75">
      <c r="E1005" s="118"/>
      <c r="F1005" s="118"/>
      <c r="G1005" s="118"/>
      <c r="H1005" s="118"/>
      <c r="I1005" s="118"/>
      <c r="J1005" s="118"/>
      <c r="K1005" s="118"/>
      <c r="L1005" s="118"/>
      <c r="M1005" s="118"/>
      <c r="N1005" s="118"/>
      <c r="O1005" s="118"/>
      <c r="P1005" s="118"/>
    </row>
    <row r="1006" spans="5:16" ht="15.75">
      <c r="E1006" s="118"/>
      <c r="F1006" s="118"/>
      <c r="G1006" s="118"/>
      <c r="H1006" s="118"/>
      <c r="I1006" s="118"/>
      <c r="J1006" s="118"/>
      <c r="K1006" s="118"/>
      <c r="L1006" s="118"/>
      <c r="M1006" s="118"/>
      <c r="N1006" s="118"/>
      <c r="O1006" s="118"/>
      <c r="P1006" s="118"/>
    </row>
    <row r="1007" spans="5:16" ht="15.75">
      <c r="E1007" s="118"/>
      <c r="F1007" s="118"/>
      <c r="G1007" s="118"/>
      <c r="H1007" s="118"/>
      <c r="I1007" s="118"/>
      <c r="J1007" s="118"/>
      <c r="K1007" s="118"/>
      <c r="L1007" s="118"/>
      <c r="M1007" s="118"/>
      <c r="N1007" s="118"/>
      <c r="O1007" s="118"/>
      <c r="P1007" s="118"/>
    </row>
    <row r="1008" spans="5:16" ht="15.75">
      <c r="E1008" s="118"/>
      <c r="F1008" s="118"/>
      <c r="G1008" s="118"/>
      <c r="H1008" s="118"/>
      <c r="I1008" s="118"/>
      <c r="J1008" s="118"/>
      <c r="K1008" s="118"/>
      <c r="L1008" s="118"/>
      <c r="M1008" s="118"/>
      <c r="N1008" s="118"/>
      <c r="O1008" s="118"/>
      <c r="P1008" s="118"/>
    </row>
    <row r="1009" spans="5:16" ht="15.75">
      <c r="E1009" s="118"/>
      <c r="F1009" s="118"/>
      <c r="G1009" s="118"/>
      <c r="H1009" s="118"/>
      <c r="I1009" s="118"/>
      <c r="J1009" s="118"/>
      <c r="K1009" s="118"/>
      <c r="L1009" s="118"/>
      <c r="M1009" s="118"/>
      <c r="N1009" s="118"/>
      <c r="O1009" s="118"/>
      <c r="P1009" s="118"/>
    </row>
    <row r="1010" spans="5:16" ht="15.75">
      <c r="E1010" s="118"/>
      <c r="F1010" s="118"/>
      <c r="G1010" s="118"/>
      <c r="H1010" s="118"/>
      <c r="I1010" s="118"/>
      <c r="J1010" s="118"/>
      <c r="K1010" s="118"/>
      <c r="L1010" s="118"/>
      <c r="M1010" s="118"/>
      <c r="N1010" s="118"/>
      <c r="O1010" s="118"/>
      <c r="P1010" s="118"/>
    </row>
    <row r="1011" spans="5:16" ht="15.75">
      <c r="E1011" s="118"/>
      <c r="F1011" s="118"/>
      <c r="G1011" s="118"/>
      <c r="H1011" s="118"/>
      <c r="I1011" s="118"/>
      <c r="J1011" s="118"/>
      <c r="K1011" s="118"/>
      <c r="L1011" s="118"/>
      <c r="M1011" s="118"/>
      <c r="N1011" s="118"/>
      <c r="O1011" s="118"/>
      <c r="P1011" s="118"/>
    </row>
    <row r="1012" spans="5:16" ht="15.75">
      <c r="E1012" s="118"/>
      <c r="F1012" s="118"/>
      <c r="G1012" s="118"/>
      <c r="H1012" s="118"/>
      <c r="I1012" s="118"/>
      <c r="J1012" s="118"/>
      <c r="K1012" s="118"/>
      <c r="L1012" s="118"/>
      <c r="M1012" s="118"/>
      <c r="N1012" s="118"/>
      <c r="O1012" s="118"/>
      <c r="P1012" s="118"/>
    </row>
    <row r="1013" spans="5:16" ht="15.75">
      <c r="E1013" s="118"/>
      <c r="F1013" s="118"/>
      <c r="G1013" s="118"/>
      <c r="H1013" s="118"/>
      <c r="I1013" s="118"/>
      <c r="J1013" s="118"/>
      <c r="K1013" s="118"/>
      <c r="L1013" s="118"/>
      <c r="M1013" s="118"/>
      <c r="N1013" s="118"/>
      <c r="O1013" s="118"/>
      <c r="P1013" s="118"/>
    </row>
    <row r="1014" spans="5:16" ht="15.75">
      <c r="E1014" s="118"/>
      <c r="F1014" s="118"/>
      <c r="G1014" s="118"/>
      <c r="H1014" s="118"/>
      <c r="I1014" s="118"/>
      <c r="J1014" s="118"/>
      <c r="K1014" s="118"/>
      <c r="L1014" s="118"/>
      <c r="M1014" s="118"/>
      <c r="N1014" s="118"/>
      <c r="O1014" s="118"/>
      <c r="P1014" s="118"/>
    </row>
    <row r="1015" spans="5:16" ht="15.75">
      <c r="E1015" s="118"/>
      <c r="F1015" s="118"/>
      <c r="G1015" s="118"/>
      <c r="H1015" s="118"/>
      <c r="I1015" s="118"/>
      <c r="J1015" s="118"/>
      <c r="K1015" s="118"/>
      <c r="L1015" s="118"/>
      <c r="M1015" s="118"/>
      <c r="N1015" s="118"/>
      <c r="O1015" s="118"/>
      <c r="P1015" s="118"/>
    </row>
    <row r="1016" spans="5:16" ht="15.75">
      <c r="E1016" s="118"/>
      <c r="F1016" s="118"/>
      <c r="G1016" s="118"/>
      <c r="H1016" s="118"/>
      <c r="I1016" s="118"/>
      <c r="J1016" s="118"/>
      <c r="K1016" s="118"/>
      <c r="L1016" s="118"/>
      <c r="M1016" s="118"/>
      <c r="N1016" s="118"/>
      <c r="O1016" s="118"/>
      <c r="P1016" s="118"/>
    </row>
    <row r="1017" spans="5:16" ht="15.75">
      <c r="E1017" s="118"/>
      <c r="F1017" s="118"/>
      <c r="G1017" s="118"/>
      <c r="H1017" s="118"/>
      <c r="I1017" s="118"/>
      <c r="J1017" s="118"/>
      <c r="K1017" s="118"/>
      <c r="L1017" s="118"/>
      <c r="M1017" s="118"/>
      <c r="N1017" s="118"/>
      <c r="O1017" s="118"/>
      <c r="P1017" s="118"/>
    </row>
    <row r="1018" spans="5:16" ht="15.75">
      <c r="E1018" s="118"/>
      <c r="F1018" s="118"/>
      <c r="G1018" s="118"/>
      <c r="H1018" s="118"/>
      <c r="I1018" s="118"/>
      <c r="J1018" s="118"/>
      <c r="K1018" s="118"/>
      <c r="L1018" s="118"/>
      <c r="M1018" s="118"/>
      <c r="N1018" s="118"/>
      <c r="O1018" s="118"/>
      <c r="P1018" s="118"/>
    </row>
    <row r="1019" spans="5:16" ht="15.75">
      <c r="E1019" s="118"/>
      <c r="F1019" s="118"/>
      <c r="G1019" s="118"/>
      <c r="H1019" s="118"/>
      <c r="I1019" s="118"/>
      <c r="J1019" s="118"/>
      <c r="K1019" s="118"/>
      <c r="L1019" s="118"/>
      <c r="M1019" s="118"/>
      <c r="N1019" s="118"/>
      <c r="O1019" s="118"/>
      <c r="P1019" s="118"/>
    </row>
    <row r="1020" spans="5:16" ht="15.75">
      <c r="E1020" s="118"/>
      <c r="F1020" s="118"/>
      <c r="G1020" s="118"/>
      <c r="H1020" s="118"/>
      <c r="I1020" s="118"/>
      <c r="J1020" s="118"/>
      <c r="K1020" s="118"/>
      <c r="L1020" s="118"/>
      <c r="M1020" s="118"/>
      <c r="N1020" s="118"/>
      <c r="O1020" s="118"/>
      <c r="P1020" s="118"/>
    </row>
    <row r="1021" spans="5:16" ht="15.75">
      <c r="E1021" s="118"/>
      <c r="F1021" s="118"/>
      <c r="G1021" s="118"/>
      <c r="H1021" s="118"/>
      <c r="I1021" s="118"/>
      <c r="J1021" s="118"/>
      <c r="K1021" s="118"/>
      <c r="L1021" s="118"/>
      <c r="M1021" s="118"/>
      <c r="N1021" s="118"/>
      <c r="O1021" s="118"/>
      <c r="P1021" s="118"/>
    </row>
    <row r="1022" spans="5:16" ht="15.75">
      <c r="E1022" s="118"/>
      <c r="F1022" s="118"/>
      <c r="G1022" s="118"/>
      <c r="H1022" s="118"/>
      <c r="I1022" s="118"/>
      <c r="J1022" s="118"/>
      <c r="K1022" s="118"/>
      <c r="L1022" s="118"/>
      <c r="M1022" s="118"/>
      <c r="N1022" s="118"/>
      <c r="O1022" s="118"/>
      <c r="P1022" s="118"/>
    </row>
    <row r="1023" spans="5:16" ht="15.75">
      <c r="E1023" s="118"/>
      <c r="F1023" s="118"/>
      <c r="G1023" s="118"/>
      <c r="H1023" s="118"/>
      <c r="I1023" s="118"/>
      <c r="J1023" s="118"/>
      <c r="K1023" s="118"/>
      <c r="L1023" s="118"/>
      <c r="M1023" s="118"/>
      <c r="N1023" s="118"/>
      <c r="O1023" s="118"/>
      <c r="P1023" s="118"/>
    </row>
    <row r="1024" spans="5:16" ht="15.75">
      <c r="E1024" s="118"/>
      <c r="F1024" s="118"/>
      <c r="G1024" s="118"/>
      <c r="H1024" s="118"/>
      <c r="I1024" s="118"/>
      <c r="J1024" s="118"/>
      <c r="K1024" s="118"/>
      <c r="L1024" s="118"/>
      <c r="M1024" s="118"/>
      <c r="N1024" s="118"/>
      <c r="O1024" s="118"/>
      <c r="P1024" s="118"/>
    </row>
    <row r="1025" spans="5:16" ht="15.75">
      <c r="E1025" s="118"/>
      <c r="F1025" s="118"/>
      <c r="G1025" s="118"/>
      <c r="H1025" s="118"/>
      <c r="I1025" s="118"/>
      <c r="J1025" s="118"/>
      <c r="K1025" s="118"/>
      <c r="L1025" s="118"/>
      <c r="M1025" s="118"/>
      <c r="N1025" s="118"/>
      <c r="O1025" s="118"/>
      <c r="P1025" s="118"/>
    </row>
    <row r="1026" spans="5:16" ht="15.75">
      <c r="E1026" s="118"/>
      <c r="F1026" s="118"/>
      <c r="G1026" s="118"/>
      <c r="H1026" s="118"/>
      <c r="I1026" s="118"/>
      <c r="J1026" s="118"/>
      <c r="K1026" s="118"/>
      <c r="L1026" s="118"/>
      <c r="M1026" s="118"/>
      <c r="N1026" s="118"/>
      <c r="O1026" s="118"/>
      <c r="P1026" s="118"/>
    </row>
    <row r="1027" spans="5:16" ht="15.75">
      <c r="E1027" s="118"/>
      <c r="F1027" s="118"/>
      <c r="G1027" s="118"/>
      <c r="H1027" s="118"/>
      <c r="I1027" s="118"/>
      <c r="J1027" s="118"/>
      <c r="K1027" s="118"/>
      <c r="L1027" s="118"/>
      <c r="M1027" s="118"/>
      <c r="N1027" s="118"/>
      <c r="O1027" s="118"/>
      <c r="P1027" s="118"/>
    </row>
    <row r="1028" spans="5:16" ht="15.75">
      <c r="E1028" s="118"/>
      <c r="F1028" s="118"/>
      <c r="G1028" s="118"/>
      <c r="H1028" s="118"/>
      <c r="I1028" s="118"/>
      <c r="J1028" s="118"/>
      <c r="K1028" s="118"/>
      <c r="L1028" s="118"/>
      <c r="M1028" s="118"/>
      <c r="N1028" s="118"/>
      <c r="O1028" s="118"/>
      <c r="P1028" s="118"/>
    </row>
    <row r="1029" spans="5:16" ht="15.75">
      <c r="E1029" s="118"/>
      <c r="F1029" s="118"/>
      <c r="G1029" s="118"/>
      <c r="H1029" s="118"/>
      <c r="I1029" s="118"/>
      <c r="J1029" s="118"/>
      <c r="K1029" s="118"/>
      <c r="L1029" s="118"/>
      <c r="M1029" s="118"/>
      <c r="N1029" s="118"/>
      <c r="O1029" s="118"/>
      <c r="P1029" s="118"/>
    </row>
    <row r="1030" spans="5:16" ht="15.75">
      <c r="E1030" s="118"/>
      <c r="F1030" s="118"/>
      <c r="G1030" s="118"/>
      <c r="H1030" s="118"/>
      <c r="I1030" s="118"/>
      <c r="J1030" s="118"/>
      <c r="K1030" s="118"/>
      <c r="L1030" s="118"/>
      <c r="M1030" s="118"/>
      <c r="N1030" s="118"/>
      <c r="O1030" s="118"/>
      <c r="P1030" s="118"/>
    </row>
    <row r="1031" spans="5:16" ht="15.75">
      <c r="E1031" s="118"/>
      <c r="F1031" s="118"/>
      <c r="G1031" s="118"/>
      <c r="H1031" s="118"/>
      <c r="I1031" s="118"/>
      <c r="J1031" s="118"/>
      <c r="K1031" s="118"/>
      <c r="L1031" s="118"/>
      <c r="M1031" s="118"/>
      <c r="N1031" s="118"/>
      <c r="O1031" s="118"/>
      <c r="P1031" s="118"/>
    </row>
    <row r="1032" spans="5:16" ht="15.75">
      <c r="E1032" s="118"/>
      <c r="F1032" s="118"/>
      <c r="G1032" s="118"/>
      <c r="H1032" s="118"/>
      <c r="I1032" s="118"/>
      <c r="J1032" s="118"/>
      <c r="K1032" s="118"/>
      <c r="L1032" s="118"/>
      <c r="M1032" s="118"/>
      <c r="N1032" s="118"/>
      <c r="O1032" s="118"/>
      <c r="P1032" s="118"/>
    </row>
    <row r="1033" spans="5:16" ht="15.75">
      <c r="E1033" s="118"/>
      <c r="F1033" s="118"/>
      <c r="G1033" s="118"/>
      <c r="H1033" s="118"/>
      <c r="I1033" s="118"/>
      <c r="J1033" s="118"/>
      <c r="K1033" s="118"/>
      <c r="L1033" s="118"/>
      <c r="M1033" s="118"/>
      <c r="N1033" s="118"/>
      <c r="O1033" s="118"/>
      <c r="P1033" s="118"/>
    </row>
    <row r="1034" spans="5:16" ht="15.75">
      <c r="E1034" s="118"/>
      <c r="F1034" s="118"/>
      <c r="G1034" s="118"/>
      <c r="H1034" s="118"/>
      <c r="I1034" s="118"/>
      <c r="J1034" s="118"/>
      <c r="K1034" s="118"/>
      <c r="L1034" s="118"/>
      <c r="M1034" s="118"/>
      <c r="N1034" s="118"/>
      <c r="O1034" s="118"/>
      <c r="P1034" s="118"/>
    </row>
    <row r="1035" spans="5:16" ht="15.75">
      <c r="E1035" s="118"/>
      <c r="F1035" s="118"/>
      <c r="G1035" s="118"/>
      <c r="H1035" s="118"/>
      <c r="I1035" s="118"/>
      <c r="J1035" s="118"/>
      <c r="K1035" s="118"/>
      <c r="L1035" s="118"/>
      <c r="M1035" s="118"/>
      <c r="N1035" s="118"/>
      <c r="O1035" s="118"/>
      <c r="P1035" s="118"/>
    </row>
    <row r="1036" spans="5:16" ht="15.75">
      <c r="E1036" s="118"/>
      <c r="F1036" s="118"/>
      <c r="G1036" s="118"/>
      <c r="H1036" s="118"/>
      <c r="I1036" s="118"/>
      <c r="J1036" s="118"/>
      <c r="K1036" s="118"/>
      <c r="L1036" s="118"/>
      <c r="M1036" s="118"/>
      <c r="N1036" s="118"/>
      <c r="O1036" s="118"/>
      <c r="P1036" s="118"/>
    </row>
    <row r="1037" spans="5:16" ht="15.75">
      <c r="E1037" s="118"/>
      <c r="F1037" s="118"/>
      <c r="G1037" s="118"/>
      <c r="H1037" s="118"/>
      <c r="I1037" s="118"/>
      <c r="J1037" s="118"/>
      <c r="K1037" s="118"/>
      <c r="L1037" s="118"/>
      <c r="M1037" s="118"/>
      <c r="N1037" s="118"/>
      <c r="O1037" s="118"/>
      <c r="P1037" s="118"/>
    </row>
    <row r="1038" spans="5:16" ht="15.75">
      <c r="E1038" s="118"/>
      <c r="F1038" s="118"/>
      <c r="G1038" s="118"/>
      <c r="H1038" s="118"/>
      <c r="I1038" s="118"/>
      <c r="J1038" s="118"/>
      <c r="K1038" s="118"/>
      <c r="L1038" s="118"/>
      <c r="M1038" s="118"/>
      <c r="N1038" s="118"/>
      <c r="O1038" s="118"/>
      <c r="P1038" s="118"/>
    </row>
    <row r="1039" spans="5:16" ht="15.75">
      <c r="E1039" s="118"/>
      <c r="F1039" s="118"/>
      <c r="G1039" s="118"/>
      <c r="H1039" s="118"/>
      <c r="I1039" s="118"/>
      <c r="J1039" s="118"/>
      <c r="K1039" s="118"/>
      <c r="L1039" s="118"/>
      <c r="M1039" s="118"/>
      <c r="N1039" s="118"/>
      <c r="O1039" s="118"/>
      <c r="P1039" s="118"/>
    </row>
    <row r="1040" spans="5:16" ht="15.75">
      <c r="E1040" s="118"/>
      <c r="F1040" s="118"/>
      <c r="G1040" s="118"/>
      <c r="H1040" s="118"/>
      <c r="I1040" s="118"/>
      <c r="J1040" s="118"/>
      <c r="K1040" s="118"/>
      <c r="L1040" s="118"/>
      <c r="M1040" s="118"/>
      <c r="N1040" s="118"/>
      <c r="O1040" s="118"/>
      <c r="P1040" s="118"/>
    </row>
    <row r="1041" spans="5:16" ht="15.75">
      <c r="E1041" s="118"/>
      <c r="F1041" s="118"/>
      <c r="G1041" s="118"/>
      <c r="H1041" s="118"/>
      <c r="I1041" s="118"/>
      <c r="J1041" s="118"/>
      <c r="K1041" s="118"/>
      <c r="L1041" s="118"/>
      <c r="M1041" s="118"/>
      <c r="N1041" s="118"/>
      <c r="O1041" s="118"/>
      <c r="P1041" s="118"/>
    </row>
    <row r="1042" spans="5:16" ht="15.75">
      <c r="E1042" s="118"/>
      <c r="F1042" s="118"/>
      <c r="G1042" s="118"/>
      <c r="H1042" s="118"/>
      <c r="I1042" s="118"/>
      <c r="J1042" s="118"/>
      <c r="K1042" s="118"/>
      <c r="L1042" s="118"/>
      <c r="M1042" s="118"/>
      <c r="N1042" s="118"/>
      <c r="O1042" s="118"/>
      <c r="P1042" s="118"/>
    </row>
    <row r="1043" spans="5:16" ht="15.75">
      <c r="E1043" s="118"/>
      <c r="F1043" s="118"/>
      <c r="G1043" s="118"/>
      <c r="H1043" s="118"/>
      <c r="I1043" s="118"/>
      <c r="J1043" s="118"/>
      <c r="K1043" s="118"/>
      <c r="L1043" s="118"/>
      <c r="M1043" s="118"/>
      <c r="N1043" s="118"/>
      <c r="O1043" s="118"/>
      <c r="P1043" s="118"/>
    </row>
    <row r="1044" spans="5:16" ht="15.75">
      <c r="E1044" s="118"/>
      <c r="F1044" s="118"/>
      <c r="G1044" s="118"/>
      <c r="H1044" s="118"/>
      <c r="I1044" s="118"/>
      <c r="J1044" s="118"/>
      <c r="K1044" s="118"/>
      <c r="L1044" s="118"/>
      <c r="M1044" s="118"/>
      <c r="N1044" s="118"/>
      <c r="O1044" s="118"/>
      <c r="P1044" s="118"/>
    </row>
    <row r="1045" spans="5:16" ht="15.75">
      <c r="E1045" s="118"/>
      <c r="F1045" s="118"/>
      <c r="G1045" s="118"/>
      <c r="H1045" s="118"/>
      <c r="I1045" s="118"/>
      <c r="J1045" s="118"/>
      <c r="K1045" s="118"/>
      <c r="L1045" s="118"/>
      <c r="M1045" s="118"/>
      <c r="N1045" s="118"/>
      <c r="O1045" s="118"/>
      <c r="P1045" s="118"/>
    </row>
    <row r="1046" spans="5:16" ht="15.75">
      <c r="E1046" s="118"/>
      <c r="F1046" s="118"/>
      <c r="G1046" s="118"/>
      <c r="H1046" s="118"/>
      <c r="I1046" s="118"/>
      <c r="J1046" s="118"/>
      <c r="K1046" s="118"/>
      <c r="L1046" s="118"/>
      <c r="M1046" s="118"/>
      <c r="N1046" s="118"/>
      <c r="O1046" s="118"/>
      <c r="P1046" s="118"/>
    </row>
    <row r="1047" spans="5:16" ht="15.75">
      <c r="E1047" s="118"/>
      <c r="F1047" s="118"/>
      <c r="G1047" s="118"/>
      <c r="H1047" s="118"/>
      <c r="I1047" s="118"/>
      <c r="J1047" s="118"/>
      <c r="K1047" s="118"/>
      <c r="L1047" s="118"/>
      <c r="M1047" s="118"/>
      <c r="N1047" s="118"/>
      <c r="O1047" s="118"/>
      <c r="P1047" s="118"/>
    </row>
    <row r="1048" spans="5:16" ht="15.75">
      <c r="E1048" s="118"/>
      <c r="F1048" s="118"/>
      <c r="G1048" s="118"/>
      <c r="H1048" s="118"/>
      <c r="I1048" s="118"/>
      <c r="J1048" s="118"/>
      <c r="K1048" s="118"/>
      <c r="L1048" s="118"/>
      <c r="M1048" s="118"/>
      <c r="N1048" s="118"/>
      <c r="O1048" s="118"/>
      <c r="P1048" s="118"/>
    </row>
    <row r="1049" spans="5:16" ht="15.75">
      <c r="E1049" s="118"/>
      <c r="F1049" s="118"/>
      <c r="G1049" s="118"/>
      <c r="H1049" s="118"/>
      <c r="I1049" s="118"/>
      <c r="J1049" s="118"/>
      <c r="K1049" s="118"/>
      <c r="L1049" s="118"/>
      <c r="M1049" s="118"/>
      <c r="N1049" s="118"/>
      <c r="O1049" s="118"/>
      <c r="P1049" s="118"/>
    </row>
    <row r="1050" spans="5:16" ht="15.75">
      <c r="E1050" s="118"/>
      <c r="F1050" s="118"/>
      <c r="G1050" s="118"/>
      <c r="H1050" s="118"/>
      <c r="I1050" s="118"/>
      <c r="J1050" s="118"/>
      <c r="K1050" s="118"/>
      <c r="L1050" s="118"/>
      <c r="M1050" s="118"/>
      <c r="N1050" s="118"/>
      <c r="O1050" s="118"/>
      <c r="P1050" s="118"/>
    </row>
    <row r="1051" spans="5:16" ht="15.75">
      <c r="E1051" s="118"/>
      <c r="F1051" s="118"/>
      <c r="G1051" s="118"/>
      <c r="H1051" s="118"/>
      <c r="I1051" s="118"/>
      <c r="J1051" s="118"/>
      <c r="K1051" s="118"/>
      <c r="L1051" s="118"/>
      <c r="M1051" s="118"/>
      <c r="N1051" s="118"/>
      <c r="O1051" s="118"/>
      <c r="P1051" s="118"/>
    </row>
    <row r="1052" spans="5:16" ht="15.75">
      <c r="E1052" s="118"/>
      <c r="F1052" s="118"/>
      <c r="G1052" s="118"/>
      <c r="H1052" s="118"/>
      <c r="I1052" s="118"/>
      <c r="J1052" s="118"/>
      <c r="K1052" s="118"/>
      <c r="L1052" s="118"/>
      <c r="M1052" s="118"/>
      <c r="N1052" s="118"/>
      <c r="O1052" s="118"/>
      <c r="P1052" s="118"/>
    </row>
    <row r="1053" spans="5:16" ht="15.75">
      <c r="E1053" s="118"/>
      <c r="F1053" s="118"/>
      <c r="G1053" s="118"/>
      <c r="H1053" s="118"/>
      <c r="I1053" s="118"/>
      <c r="J1053" s="118"/>
      <c r="K1053" s="118"/>
      <c r="L1053" s="118"/>
      <c r="M1053" s="118"/>
      <c r="N1053" s="118"/>
      <c r="O1053" s="118"/>
      <c r="P1053" s="118"/>
    </row>
    <row r="1054" spans="5:16" ht="15.75">
      <c r="E1054" s="118"/>
      <c r="F1054" s="118"/>
      <c r="G1054" s="118"/>
      <c r="H1054" s="118"/>
      <c r="I1054" s="118"/>
      <c r="J1054" s="118"/>
      <c r="K1054" s="118"/>
      <c r="L1054" s="118"/>
      <c r="M1054" s="118"/>
      <c r="N1054" s="118"/>
      <c r="O1054" s="118"/>
      <c r="P1054" s="118"/>
    </row>
    <row r="1055" spans="5:16" ht="15.75">
      <c r="E1055" s="118"/>
      <c r="F1055" s="118"/>
      <c r="G1055" s="118"/>
      <c r="H1055" s="118"/>
      <c r="I1055" s="118"/>
      <c r="J1055" s="118"/>
      <c r="K1055" s="118"/>
      <c r="L1055" s="118"/>
      <c r="M1055" s="118"/>
      <c r="N1055" s="118"/>
      <c r="O1055" s="118"/>
      <c r="P1055" s="118"/>
    </row>
    <row r="1056" spans="5:16" ht="15.75">
      <c r="E1056" s="118"/>
      <c r="F1056" s="118"/>
      <c r="G1056" s="118"/>
      <c r="H1056" s="118"/>
      <c r="I1056" s="118"/>
      <c r="J1056" s="118"/>
      <c r="K1056" s="118"/>
      <c r="L1056" s="118"/>
      <c r="M1056" s="118"/>
      <c r="N1056" s="118"/>
      <c r="O1056" s="118"/>
      <c r="P1056" s="118"/>
    </row>
    <row r="1057" spans="5:16" ht="15.75">
      <c r="E1057" s="118"/>
      <c r="F1057" s="118"/>
      <c r="G1057" s="118"/>
      <c r="H1057" s="118"/>
      <c r="I1057" s="118"/>
      <c r="J1057" s="118"/>
      <c r="K1057" s="118"/>
      <c r="L1057" s="118"/>
      <c r="M1057" s="118"/>
      <c r="N1057" s="118"/>
      <c r="O1057" s="118"/>
      <c r="P1057" s="118"/>
    </row>
    <row r="1058" spans="5:16" ht="15.75">
      <c r="E1058" s="118"/>
      <c r="F1058" s="118"/>
      <c r="G1058" s="118"/>
      <c r="H1058" s="118"/>
      <c r="I1058" s="118"/>
      <c r="J1058" s="118"/>
      <c r="K1058" s="118"/>
      <c r="L1058" s="118"/>
      <c r="M1058" s="118"/>
      <c r="N1058" s="118"/>
      <c r="O1058" s="118"/>
      <c r="P1058" s="118"/>
    </row>
    <row r="1059" spans="5:16" ht="15.75">
      <c r="E1059" s="118"/>
      <c r="F1059" s="118"/>
      <c r="G1059" s="118"/>
      <c r="H1059" s="118"/>
      <c r="I1059" s="118"/>
      <c r="J1059" s="118"/>
      <c r="K1059" s="118"/>
      <c r="L1059" s="118"/>
      <c r="M1059" s="118"/>
      <c r="N1059" s="118"/>
      <c r="O1059" s="118"/>
      <c r="P1059" s="118"/>
    </row>
    <row r="1060" spans="5:16" ht="15.75">
      <c r="E1060" s="118"/>
      <c r="F1060" s="118"/>
      <c r="G1060" s="118"/>
      <c r="H1060" s="118"/>
      <c r="I1060" s="118"/>
      <c r="J1060" s="118"/>
      <c r="K1060" s="118"/>
      <c r="L1060" s="118"/>
      <c r="M1060" s="118"/>
      <c r="N1060" s="118"/>
      <c r="O1060" s="118"/>
      <c r="P1060" s="118"/>
    </row>
    <row r="1061" spans="5:16" ht="15.75">
      <c r="E1061" s="118"/>
      <c r="F1061" s="118"/>
      <c r="G1061" s="118"/>
      <c r="H1061" s="118"/>
      <c r="I1061" s="118"/>
      <c r="J1061" s="118"/>
      <c r="K1061" s="118"/>
      <c r="L1061" s="118"/>
      <c r="M1061" s="118"/>
      <c r="N1061" s="118"/>
      <c r="O1061" s="118"/>
      <c r="P1061" s="118"/>
    </row>
    <row r="1062" spans="5:16" ht="15.75">
      <c r="E1062" s="118"/>
      <c r="F1062" s="118"/>
      <c r="G1062" s="118"/>
      <c r="H1062" s="118"/>
      <c r="I1062" s="118"/>
      <c r="J1062" s="118"/>
      <c r="K1062" s="118"/>
      <c r="L1062" s="118"/>
      <c r="M1062" s="118"/>
      <c r="N1062" s="118"/>
      <c r="O1062" s="118"/>
      <c r="P1062" s="118"/>
    </row>
    <row r="1063" spans="5:16" ht="15.75">
      <c r="E1063" s="118"/>
      <c r="F1063" s="118"/>
      <c r="G1063" s="118"/>
      <c r="H1063" s="118"/>
      <c r="I1063" s="118"/>
      <c r="J1063" s="118"/>
      <c r="K1063" s="118"/>
      <c r="L1063" s="118"/>
      <c r="M1063" s="118"/>
      <c r="N1063" s="118"/>
      <c r="O1063" s="118"/>
      <c r="P1063" s="118"/>
    </row>
    <row r="1064" spans="5:16" ht="15.75">
      <c r="E1064" s="118"/>
      <c r="F1064" s="118"/>
      <c r="G1064" s="118"/>
      <c r="H1064" s="118"/>
      <c r="I1064" s="118"/>
      <c r="J1064" s="118"/>
      <c r="K1064" s="118"/>
      <c r="L1064" s="118"/>
      <c r="M1064" s="118"/>
      <c r="N1064" s="118"/>
      <c r="O1064" s="118"/>
      <c r="P1064" s="118"/>
    </row>
    <row r="1065" spans="5:16" ht="15.75">
      <c r="E1065" s="118"/>
      <c r="F1065" s="118"/>
      <c r="G1065" s="118"/>
      <c r="H1065" s="118"/>
      <c r="I1065" s="118"/>
      <c r="J1065" s="118"/>
      <c r="K1065" s="118"/>
      <c r="L1065" s="118"/>
      <c r="M1065" s="118"/>
      <c r="N1065" s="118"/>
      <c r="O1065" s="118"/>
      <c r="P1065" s="118"/>
    </row>
    <row r="1066" spans="5:16" ht="15.75">
      <c r="E1066" s="118"/>
      <c r="F1066" s="118"/>
      <c r="G1066" s="118"/>
      <c r="H1066" s="118"/>
      <c r="I1066" s="118"/>
      <c r="J1066" s="118"/>
      <c r="K1066" s="118"/>
      <c r="L1066" s="118"/>
      <c r="M1066" s="118"/>
      <c r="N1066" s="118"/>
      <c r="O1066" s="118"/>
      <c r="P1066" s="118"/>
    </row>
    <row r="1067" spans="5:16" ht="15.75">
      <c r="E1067" s="118"/>
      <c r="F1067" s="118"/>
      <c r="G1067" s="118"/>
      <c r="H1067" s="118"/>
      <c r="I1067" s="118"/>
      <c r="J1067" s="118"/>
      <c r="K1067" s="118"/>
      <c r="L1067" s="118"/>
      <c r="M1067" s="118"/>
      <c r="N1067" s="118"/>
      <c r="O1067" s="118"/>
      <c r="P1067" s="118"/>
    </row>
    <row r="1068" spans="5:16" ht="15.75">
      <c r="E1068" s="118"/>
      <c r="F1068" s="118"/>
      <c r="G1068" s="118"/>
      <c r="H1068" s="118"/>
      <c r="I1068" s="118"/>
      <c r="J1068" s="118"/>
      <c r="K1068" s="118"/>
      <c r="L1068" s="118"/>
      <c r="M1068" s="118"/>
      <c r="N1068" s="118"/>
      <c r="O1068" s="118"/>
      <c r="P1068" s="118"/>
    </row>
    <row r="1069" spans="5:16" ht="15.75">
      <c r="E1069" s="118"/>
      <c r="F1069" s="118"/>
      <c r="G1069" s="118"/>
      <c r="H1069" s="118"/>
      <c r="I1069" s="118"/>
      <c r="J1069" s="118"/>
      <c r="K1069" s="118"/>
      <c r="L1069" s="118"/>
      <c r="M1069" s="118"/>
      <c r="N1069" s="118"/>
      <c r="O1069" s="118"/>
      <c r="P1069" s="118"/>
    </row>
    <row r="1070" spans="5:16" ht="15.75">
      <c r="E1070" s="118"/>
      <c r="F1070" s="118"/>
      <c r="G1070" s="118"/>
      <c r="H1070" s="118"/>
      <c r="I1070" s="118"/>
      <c r="J1070" s="118"/>
      <c r="K1070" s="118"/>
      <c r="L1070" s="118"/>
      <c r="M1070" s="118"/>
      <c r="N1070" s="118"/>
      <c r="O1070" s="118"/>
      <c r="P1070" s="118"/>
    </row>
    <row r="1071" spans="5:16" ht="15.75">
      <c r="E1071" s="118"/>
      <c r="F1071" s="118"/>
      <c r="G1071" s="118"/>
      <c r="H1071" s="118"/>
      <c r="I1071" s="118"/>
      <c r="J1071" s="118"/>
      <c r="K1071" s="118"/>
      <c r="L1071" s="118"/>
      <c r="M1071" s="118"/>
      <c r="N1071" s="118"/>
      <c r="O1071" s="118"/>
      <c r="P1071" s="118"/>
    </row>
    <row r="1072" spans="5:16" ht="15.75">
      <c r="E1072" s="118"/>
      <c r="F1072" s="118"/>
      <c r="G1072" s="118"/>
      <c r="H1072" s="118"/>
      <c r="I1072" s="118"/>
      <c r="J1072" s="118"/>
      <c r="K1072" s="118"/>
      <c r="L1072" s="118"/>
      <c r="M1072" s="118"/>
      <c r="N1072" s="118"/>
      <c r="O1072" s="118"/>
      <c r="P1072" s="118"/>
    </row>
    <row r="1073" spans="5:16" ht="15.75">
      <c r="E1073" s="118"/>
      <c r="F1073" s="118"/>
      <c r="G1073" s="118"/>
      <c r="H1073" s="118"/>
      <c r="I1073" s="118"/>
      <c r="J1073" s="118"/>
      <c r="K1073" s="118"/>
      <c r="L1073" s="118"/>
      <c r="M1073" s="118"/>
      <c r="N1073" s="118"/>
      <c r="O1073" s="118"/>
      <c r="P1073" s="118"/>
    </row>
    <row r="1074" spans="5:16" ht="15.75">
      <c r="E1074" s="118"/>
      <c r="F1074" s="118"/>
      <c r="G1074" s="118"/>
      <c r="H1074" s="118"/>
      <c r="I1074" s="118"/>
      <c r="J1074" s="118"/>
      <c r="K1074" s="118"/>
      <c r="L1074" s="118"/>
      <c r="M1074" s="118"/>
      <c r="N1074" s="118"/>
      <c r="O1074" s="118"/>
      <c r="P1074" s="118"/>
    </row>
    <row r="1075" spans="5:16" ht="15.75">
      <c r="E1075" s="118"/>
      <c r="F1075" s="118"/>
      <c r="G1075" s="118"/>
      <c r="H1075" s="118"/>
      <c r="I1075" s="118"/>
      <c r="J1075" s="118"/>
      <c r="K1075" s="118"/>
      <c r="L1075" s="118"/>
      <c r="M1075" s="118"/>
      <c r="N1075" s="118"/>
      <c r="O1075" s="118"/>
      <c r="P1075" s="118"/>
    </row>
    <row r="1076" spans="5:16" ht="15.75">
      <c r="E1076" s="118"/>
      <c r="F1076" s="118"/>
      <c r="G1076" s="118"/>
      <c r="H1076" s="118"/>
      <c r="I1076" s="118"/>
      <c r="J1076" s="118"/>
      <c r="K1076" s="118"/>
      <c r="L1076" s="118"/>
      <c r="M1076" s="118"/>
      <c r="N1076" s="118"/>
      <c r="O1076" s="118"/>
      <c r="P1076" s="118"/>
    </row>
    <row r="1077" spans="5:16" ht="15.75">
      <c r="E1077" s="118"/>
      <c r="F1077" s="118"/>
      <c r="G1077" s="118"/>
      <c r="H1077" s="118"/>
      <c r="I1077" s="118"/>
      <c r="J1077" s="118"/>
      <c r="K1077" s="118"/>
      <c r="L1077" s="118"/>
      <c r="M1077" s="118"/>
      <c r="N1077" s="118"/>
      <c r="O1077" s="118"/>
      <c r="P1077" s="118"/>
    </row>
    <row r="1078" spans="5:16" ht="15.75">
      <c r="E1078" s="118"/>
      <c r="F1078" s="118"/>
      <c r="G1078" s="118"/>
      <c r="H1078" s="118"/>
      <c r="I1078" s="118"/>
      <c r="J1078" s="118"/>
      <c r="K1078" s="118"/>
      <c r="L1078" s="118"/>
      <c r="M1078" s="118"/>
      <c r="N1078" s="118"/>
      <c r="O1078" s="118"/>
      <c r="P1078" s="118"/>
    </row>
    <row r="1079" spans="5:16" ht="15.75">
      <c r="E1079" s="118"/>
      <c r="F1079" s="118"/>
      <c r="G1079" s="118"/>
      <c r="H1079" s="118"/>
      <c r="I1079" s="118"/>
      <c r="J1079" s="118"/>
      <c r="K1079" s="118"/>
      <c r="L1079" s="118"/>
      <c r="M1079" s="118"/>
      <c r="N1079" s="118"/>
      <c r="O1079" s="118"/>
      <c r="P1079" s="118"/>
    </row>
    <row r="1080" spans="5:16" ht="15.75">
      <c r="E1080" s="118"/>
      <c r="F1080" s="118"/>
      <c r="G1080" s="118"/>
      <c r="H1080" s="118"/>
      <c r="I1080" s="118"/>
      <c r="J1080" s="118"/>
      <c r="K1080" s="118"/>
      <c r="L1080" s="118"/>
      <c r="M1080" s="118"/>
      <c r="N1080" s="118"/>
      <c r="O1080" s="118"/>
      <c r="P1080" s="118"/>
    </row>
    <row r="1081" spans="5:16" ht="15.75">
      <c r="E1081" s="118"/>
      <c r="F1081" s="118"/>
      <c r="G1081" s="118"/>
      <c r="H1081" s="118"/>
      <c r="I1081" s="118"/>
      <c r="J1081" s="118"/>
      <c r="K1081" s="118"/>
      <c r="L1081" s="118"/>
      <c r="M1081" s="118"/>
      <c r="N1081" s="118"/>
      <c r="O1081" s="118"/>
      <c r="P1081" s="118"/>
    </row>
    <row r="1082" spans="5:16" ht="15.75">
      <c r="E1082" s="118"/>
      <c r="F1082" s="118"/>
      <c r="G1082" s="118"/>
      <c r="H1082" s="118"/>
      <c r="I1082" s="118"/>
      <c r="J1082" s="118"/>
      <c r="K1082" s="118"/>
      <c r="L1082" s="118"/>
      <c r="M1082" s="118"/>
      <c r="N1082" s="118"/>
      <c r="O1082" s="118"/>
      <c r="P1082" s="118"/>
    </row>
    <row r="1083" spans="5:16" ht="15.75">
      <c r="E1083" s="118"/>
      <c r="F1083" s="118"/>
      <c r="G1083" s="118"/>
      <c r="H1083" s="118"/>
      <c r="I1083" s="118"/>
      <c r="J1083" s="118"/>
      <c r="K1083" s="118"/>
      <c r="L1083" s="118"/>
      <c r="M1083" s="118"/>
      <c r="N1083" s="118"/>
      <c r="O1083" s="118"/>
      <c r="P1083" s="118"/>
    </row>
    <row r="1084" spans="5:16" ht="15.75">
      <c r="E1084" s="118"/>
      <c r="F1084" s="118"/>
      <c r="G1084" s="118"/>
      <c r="H1084" s="118"/>
      <c r="I1084" s="118"/>
      <c r="J1084" s="118"/>
      <c r="K1084" s="118"/>
      <c r="L1084" s="118"/>
      <c r="M1084" s="118"/>
      <c r="N1084" s="118"/>
      <c r="O1084" s="118"/>
      <c r="P1084" s="118"/>
    </row>
    <row r="1085" spans="5:16" ht="15.75">
      <c r="E1085" s="118"/>
      <c r="F1085" s="118"/>
      <c r="G1085" s="118"/>
      <c r="H1085" s="118"/>
      <c r="I1085" s="118"/>
      <c r="J1085" s="118"/>
      <c r="K1085" s="118"/>
      <c r="L1085" s="118"/>
      <c r="M1085" s="118"/>
      <c r="N1085" s="118"/>
      <c r="O1085" s="118"/>
      <c r="P1085" s="118"/>
    </row>
    <row r="1086" spans="5:16" ht="15.75">
      <c r="E1086" s="118"/>
      <c r="F1086" s="118"/>
      <c r="G1086" s="118"/>
      <c r="H1086" s="118"/>
      <c r="I1086" s="118"/>
      <c r="J1086" s="118"/>
      <c r="K1086" s="118"/>
      <c r="L1086" s="118"/>
      <c r="M1086" s="118"/>
      <c r="N1086" s="118"/>
      <c r="O1086" s="118"/>
      <c r="P1086" s="118"/>
    </row>
    <row r="1087" spans="5:16" ht="15.75">
      <c r="E1087" s="118"/>
      <c r="F1087" s="118"/>
      <c r="G1087" s="118"/>
      <c r="H1087" s="118"/>
      <c r="I1087" s="118"/>
      <c r="J1087" s="118"/>
      <c r="K1087" s="118"/>
      <c r="L1087" s="118"/>
      <c r="M1087" s="118"/>
      <c r="N1087" s="118"/>
      <c r="O1087" s="118"/>
      <c r="P1087" s="118"/>
    </row>
    <row r="1088" spans="5:16" ht="15.75">
      <c r="E1088" s="118"/>
      <c r="F1088" s="118"/>
      <c r="G1088" s="118"/>
      <c r="H1088" s="118"/>
      <c r="I1088" s="118"/>
      <c r="J1088" s="118"/>
      <c r="K1088" s="118"/>
      <c r="L1088" s="118"/>
      <c r="M1088" s="118"/>
      <c r="N1088" s="118"/>
      <c r="O1088" s="118"/>
      <c r="P1088" s="118"/>
    </row>
    <row r="1089" spans="5:16" ht="15.75">
      <c r="E1089" s="118"/>
      <c r="F1089" s="118"/>
      <c r="G1089" s="118"/>
      <c r="H1089" s="118"/>
      <c r="I1089" s="118"/>
      <c r="J1089" s="118"/>
      <c r="K1089" s="118"/>
      <c r="L1089" s="118"/>
      <c r="M1089" s="118"/>
      <c r="N1089" s="118"/>
      <c r="O1089" s="118"/>
      <c r="P1089" s="118"/>
    </row>
    <row r="1090" spans="5:16" ht="15.75">
      <c r="E1090" s="118"/>
      <c r="F1090" s="118"/>
      <c r="G1090" s="118"/>
      <c r="H1090" s="118"/>
      <c r="I1090" s="118"/>
      <c r="J1090" s="118"/>
      <c r="K1090" s="118"/>
      <c r="L1090" s="118"/>
      <c r="M1090" s="118"/>
      <c r="N1090" s="118"/>
      <c r="O1090" s="118"/>
      <c r="P1090" s="118"/>
    </row>
    <row r="1091" spans="5:16" ht="15.75">
      <c r="E1091" s="118"/>
      <c r="F1091" s="118"/>
      <c r="G1091" s="118"/>
      <c r="H1091" s="118"/>
      <c r="I1091" s="118"/>
      <c r="J1091" s="118"/>
      <c r="K1091" s="118"/>
      <c r="L1091" s="118"/>
      <c r="M1091" s="118"/>
      <c r="N1091" s="118"/>
      <c r="O1091" s="118"/>
      <c r="P1091" s="118"/>
    </row>
    <row r="1092" spans="5:16" ht="15.75">
      <c r="E1092" s="118"/>
      <c r="F1092" s="118"/>
      <c r="G1092" s="118"/>
      <c r="H1092" s="118"/>
      <c r="I1092" s="118"/>
      <c r="J1092" s="118"/>
      <c r="K1092" s="118"/>
      <c r="L1092" s="118"/>
      <c r="M1092" s="118"/>
      <c r="N1092" s="118"/>
      <c r="O1092" s="118"/>
      <c r="P1092" s="118"/>
    </row>
    <row r="1093" spans="5:16" ht="15.75">
      <c r="E1093" s="118"/>
      <c r="F1093" s="118"/>
      <c r="G1093" s="118"/>
      <c r="H1093" s="118"/>
      <c r="I1093" s="118"/>
      <c r="J1093" s="118"/>
      <c r="K1093" s="118"/>
      <c r="L1093" s="118"/>
      <c r="M1093" s="118"/>
      <c r="N1093" s="118"/>
      <c r="O1093" s="118"/>
      <c r="P1093" s="118"/>
    </row>
    <row r="1094" spans="5:16" ht="15.75">
      <c r="E1094" s="118"/>
      <c r="F1094" s="118"/>
      <c r="G1094" s="118"/>
      <c r="H1094" s="118"/>
      <c r="I1094" s="118"/>
      <c r="J1094" s="118"/>
      <c r="K1094" s="118"/>
      <c r="L1094" s="118"/>
      <c r="M1094" s="118"/>
      <c r="N1094" s="118"/>
      <c r="O1094" s="118"/>
      <c r="P1094" s="118"/>
    </row>
    <row r="1095" spans="5:16" ht="15.75">
      <c r="E1095" s="118"/>
      <c r="F1095" s="118"/>
      <c r="G1095" s="118"/>
      <c r="H1095" s="118"/>
      <c r="I1095" s="118"/>
      <c r="J1095" s="118"/>
      <c r="K1095" s="118"/>
      <c r="L1095" s="118"/>
      <c r="M1095" s="118"/>
      <c r="N1095" s="118"/>
      <c r="O1095" s="118"/>
      <c r="P1095" s="118"/>
    </row>
    <row r="1096" spans="5:16" ht="15.75">
      <c r="E1096" s="118"/>
      <c r="F1096" s="118"/>
      <c r="G1096" s="118"/>
      <c r="H1096" s="118"/>
      <c r="I1096" s="118"/>
      <c r="J1096" s="118"/>
      <c r="K1096" s="118"/>
      <c r="L1096" s="118"/>
      <c r="M1096" s="118"/>
      <c r="N1096" s="118"/>
      <c r="O1096" s="118"/>
      <c r="P1096" s="118"/>
    </row>
    <row r="1097" spans="5:16" ht="15.75">
      <c r="E1097" s="118"/>
      <c r="F1097" s="118"/>
      <c r="G1097" s="118"/>
      <c r="H1097" s="118"/>
      <c r="I1097" s="118"/>
      <c r="J1097" s="118"/>
      <c r="K1097" s="118"/>
      <c r="L1097" s="118"/>
      <c r="M1097" s="118"/>
      <c r="N1097" s="118"/>
      <c r="O1097" s="118"/>
      <c r="P1097" s="118"/>
    </row>
    <row r="1098" spans="5:16" ht="15.75">
      <c r="E1098" s="118"/>
      <c r="F1098" s="118"/>
      <c r="G1098" s="118"/>
      <c r="H1098" s="118"/>
      <c r="I1098" s="118"/>
      <c r="J1098" s="118"/>
      <c r="K1098" s="118"/>
      <c r="L1098" s="118"/>
      <c r="M1098" s="118"/>
      <c r="N1098" s="118"/>
      <c r="O1098" s="118"/>
      <c r="P1098" s="118"/>
    </row>
    <row r="1099" spans="5:16" ht="15.75">
      <c r="E1099" s="118"/>
      <c r="F1099" s="118"/>
      <c r="G1099" s="118"/>
      <c r="H1099" s="118"/>
      <c r="I1099" s="118"/>
      <c r="J1099" s="118"/>
      <c r="K1099" s="118"/>
      <c r="L1099" s="118"/>
      <c r="M1099" s="118"/>
      <c r="N1099" s="118"/>
      <c r="O1099" s="118"/>
      <c r="P1099" s="118"/>
    </row>
    <row r="1100" spans="5:16" ht="15.75">
      <c r="E1100" s="118"/>
      <c r="F1100" s="118"/>
      <c r="G1100" s="118"/>
      <c r="H1100" s="118"/>
      <c r="I1100" s="118"/>
      <c r="J1100" s="118"/>
      <c r="K1100" s="118"/>
      <c r="L1100" s="118"/>
      <c r="M1100" s="118"/>
      <c r="N1100" s="118"/>
      <c r="O1100" s="118"/>
      <c r="P1100" s="118"/>
    </row>
    <row r="1101" spans="5:16" ht="15.75">
      <c r="E1101" s="118"/>
      <c r="F1101" s="118"/>
      <c r="G1101" s="118"/>
      <c r="H1101" s="118"/>
      <c r="I1101" s="118"/>
      <c r="J1101" s="118"/>
      <c r="K1101" s="118"/>
      <c r="L1101" s="118"/>
      <c r="M1101" s="118"/>
      <c r="N1101" s="118"/>
      <c r="O1101" s="118"/>
      <c r="P1101" s="118"/>
    </row>
    <row r="1102" spans="5:16" ht="15.75">
      <c r="E1102" s="118"/>
      <c r="F1102" s="118"/>
      <c r="G1102" s="118"/>
      <c r="H1102" s="118"/>
      <c r="I1102" s="118"/>
      <c r="J1102" s="118"/>
      <c r="K1102" s="118"/>
      <c r="L1102" s="118"/>
      <c r="M1102" s="118"/>
      <c r="N1102" s="118"/>
      <c r="O1102" s="118"/>
      <c r="P1102" s="118"/>
    </row>
    <row r="1103" spans="5:16" ht="15.75">
      <c r="E1103" s="118"/>
      <c r="F1103" s="118"/>
      <c r="G1103" s="118"/>
      <c r="H1103" s="118"/>
      <c r="I1103" s="118"/>
      <c r="J1103" s="118"/>
      <c r="K1103" s="118"/>
      <c r="L1103" s="118"/>
      <c r="M1103" s="118"/>
      <c r="N1103" s="118"/>
      <c r="O1103" s="118"/>
      <c r="P1103" s="118"/>
    </row>
    <row r="1104" spans="5:16" ht="15.75">
      <c r="E1104" s="118"/>
      <c r="F1104" s="118"/>
      <c r="G1104" s="118"/>
      <c r="H1104" s="118"/>
      <c r="I1104" s="118"/>
      <c r="J1104" s="118"/>
      <c r="K1104" s="118"/>
      <c r="L1104" s="118"/>
      <c r="M1104" s="118"/>
      <c r="N1104" s="118"/>
      <c r="O1104" s="118"/>
      <c r="P1104" s="118"/>
    </row>
    <row r="1105" spans="5:16" ht="15.75">
      <c r="E1105" s="118"/>
      <c r="F1105" s="118"/>
      <c r="G1105" s="118"/>
      <c r="H1105" s="118"/>
      <c r="I1105" s="118"/>
      <c r="J1105" s="118"/>
      <c r="K1105" s="118"/>
      <c r="L1105" s="118"/>
      <c r="M1105" s="118"/>
      <c r="N1105" s="118"/>
      <c r="O1105" s="118"/>
      <c r="P1105" s="118"/>
    </row>
    <row r="1106" spans="5:16" ht="15.75">
      <c r="E1106" s="118"/>
      <c r="F1106" s="118"/>
      <c r="G1106" s="118"/>
      <c r="H1106" s="118"/>
      <c r="I1106" s="118"/>
      <c r="J1106" s="118"/>
      <c r="K1106" s="118"/>
      <c r="L1106" s="118"/>
      <c r="M1106" s="118"/>
      <c r="N1106" s="118"/>
      <c r="O1106" s="118"/>
      <c r="P1106" s="118"/>
    </row>
    <row r="1107" spans="5:16" ht="15.75">
      <c r="E1107" s="118"/>
      <c r="F1107" s="118"/>
      <c r="G1107" s="118"/>
      <c r="H1107" s="118"/>
      <c r="I1107" s="118"/>
      <c r="J1107" s="118"/>
      <c r="K1107" s="118"/>
      <c r="L1107" s="118"/>
      <c r="M1107" s="118"/>
      <c r="N1107" s="118"/>
      <c r="O1107" s="118"/>
      <c r="P1107" s="118"/>
    </row>
    <row r="1108" spans="5:16" ht="15.75">
      <c r="E1108" s="118"/>
      <c r="F1108" s="118"/>
      <c r="G1108" s="118"/>
      <c r="H1108" s="118"/>
      <c r="I1108" s="118"/>
      <c r="J1108" s="118"/>
      <c r="K1108" s="118"/>
      <c r="L1108" s="118"/>
      <c r="M1108" s="118"/>
      <c r="N1108" s="118"/>
      <c r="O1108" s="118"/>
      <c r="P1108" s="118"/>
    </row>
    <row r="1109" spans="5:16" ht="15.75">
      <c r="E1109" s="118"/>
      <c r="F1109" s="118"/>
      <c r="G1109" s="118"/>
      <c r="H1109" s="118"/>
      <c r="I1109" s="118"/>
      <c r="J1109" s="118"/>
      <c r="K1109" s="118"/>
      <c r="L1109" s="118"/>
      <c r="M1109" s="118"/>
      <c r="N1109" s="118"/>
      <c r="O1109" s="118"/>
      <c r="P1109" s="118"/>
    </row>
    <row r="1110" spans="5:16" ht="15.75">
      <c r="E1110" s="118"/>
      <c r="F1110" s="118"/>
      <c r="G1110" s="118"/>
      <c r="H1110" s="118"/>
      <c r="I1110" s="118"/>
      <c r="J1110" s="118"/>
      <c r="K1110" s="118"/>
      <c r="L1110" s="118"/>
      <c r="M1110" s="118"/>
      <c r="N1110" s="118"/>
      <c r="O1110" s="118"/>
      <c r="P1110" s="118"/>
    </row>
    <row r="1111" spans="5:16" ht="15.75">
      <c r="E1111" s="118"/>
      <c r="F1111" s="118"/>
      <c r="G1111" s="118"/>
      <c r="H1111" s="118"/>
      <c r="I1111" s="118"/>
      <c r="J1111" s="118"/>
      <c r="K1111" s="118"/>
      <c r="L1111" s="118"/>
      <c r="M1111" s="118"/>
      <c r="N1111" s="118"/>
      <c r="O1111" s="118"/>
      <c r="P1111" s="118"/>
    </row>
    <row r="1112" spans="5:16" ht="15.75">
      <c r="E1112" s="118"/>
      <c r="F1112" s="118"/>
      <c r="G1112" s="118"/>
      <c r="H1112" s="118"/>
      <c r="I1112" s="118"/>
      <c r="J1112" s="118"/>
      <c r="K1112" s="118"/>
      <c r="L1112" s="118"/>
      <c r="M1112" s="118"/>
      <c r="N1112" s="118"/>
      <c r="O1112" s="118"/>
      <c r="P1112" s="118"/>
    </row>
    <row r="1113" spans="5:16" ht="15.75">
      <c r="E1113" s="118"/>
      <c r="F1113" s="118"/>
      <c r="G1113" s="118"/>
      <c r="H1113" s="118"/>
      <c r="I1113" s="118"/>
      <c r="J1113" s="118"/>
      <c r="K1113" s="118"/>
      <c r="L1113" s="118"/>
      <c r="M1113" s="118"/>
      <c r="N1113" s="118"/>
      <c r="O1113" s="118"/>
      <c r="P1113" s="118"/>
    </row>
    <row r="1114" spans="5:16" ht="15.75">
      <c r="E1114" s="118"/>
      <c r="F1114" s="118"/>
      <c r="G1114" s="118"/>
      <c r="H1114" s="118"/>
      <c r="I1114" s="118"/>
      <c r="J1114" s="118"/>
      <c r="K1114" s="118"/>
      <c r="L1114" s="118"/>
      <c r="M1114" s="118"/>
      <c r="N1114" s="118"/>
      <c r="O1114" s="118"/>
      <c r="P1114" s="118"/>
    </row>
    <row r="1115" spans="5:16" ht="15.75">
      <c r="E1115" s="118"/>
      <c r="F1115" s="118"/>
      <c r="G1115" s="118"/>
      <c r="H1115" s="118"/>
      <c r="I1115" s="118"/>
      <c r="J1115" s="118"/>
      <c r="K1115" s="118"/>
      <c r="L1115" s="118"/>
      <c r="M1115" s="118"/>
      <c r="N1115" s="118"/>
      <c r="O1115" s="118"/>
      <c r="P1115" s="118"/>
    </row>
    <row r="1116" spans="5:16" ht="15.75">
      <c r="E1116" s="118"/>
      <c r="F1116" s="118"/>
      <c r="G1116" s="118"/>
      <c r="H1116" s="118"/>
      <c r="I1116" s="118"/>
      <c r="J1116" s="118"/>
      <c r="K1116" s="118"/>
      <c r="L1116" s="118"/>
      <c r="M1116" s="118"/>
      <c r="N1116" s="118"/>
      <c r="O1116" s="118"/>
      <c r="P1116" s="118"/>
    </row>
    <row r="1117" spans="5:16" ht="15.75">
      <c r="E1117" s="118"/>
      <c r="F1117" s="118"/>
      <c r="G1117" s="118"/>
      <c r="H1117" s="118"/>
      <c r="I1117" s="118"/>
      <c r="J1117" s="118"/>
      <c r="K1117" s="118"/>
      <c r="L1117" s="118"/>
      <c r="M1117" s="118"/>
      <c r="N1117" s="118"/>
      <c r="O1117" s="118"/>
      <c r="P1117" s="118"/>
    </row>
    <row r="1118" spans="5:16" ht="15.75">
      <c r="E1118" s="118"/>
      <c r="F1118" s="118"/>
      <c r="G1118" s="118"/>
      <c r="H1118" s="118"/>
      <c r="I1118" s="118"/>
      <c r="J1118" s="118"/>
      <c r="K1118" s="118"/>
      <c r="L1118" s="118"/>
      <c r="M1118" s="118"/>
      <c r="N1118" s="118"/>
      <c r="O1118" s="118"/>
      <c r="P1118" s="118"/>
    </row>
    <row r="1119" spans="5:16" ht="15.75">
      <c r="E1119" s="118"/>
      <c r="F1119" s="118"/>
      <c r="G1119" s="118"/>
      <c r="H1119" s="118"/>
      <c r="I1119" s="118"/>
      <c r="J1119" s="118"/>
      <c r="K1119" s="118"/>
      <c r="L1119" s="118"/>
      <c r="M1119" s="118"/>
      <c r="N1119" s="118"/>
      <c r="O1119" s="118"/>
      <c r="P1119" s="118"/>
    </row>
    <row r="1120" spans="5:16" ht="15.75">
      <c r="E1120" s="118"/>
      <c r="F1120" s="118"/>
      <c r="G1120" s="118"/>
      <c r="H1120" s="118"/>
      <c r="I1120" s="118"/>
      <c r="J1120" s="118"/>
      <c r="K1120" s="118"/>
      <c r="L1120" s="118"/>
      <c r="M1120" s="118"/>
      <c r="N1120" s="118"/>
      <c r="O1120" s="118"/>
      <c r="P1120" s="118"/>
    </row>
    <row r="1121" spans="5:16" ht="15.75">
      <c r="E1121" s="118"/>
      <c r="F1121" s="118"/>
      <c r="G1121" s="118"/>
      <c r="H1121" s="118"/>
      <c r="I1121" s="118"/>
      <c r="J1121" s="118"/>
      <c r="K1121" s="118"/>
      <c r="L1121" s="118"/>
      <c r="M1121" s="118"/>
      <c r="N1121" s="118"/>
      <c r="O1121" s="118"/>
      <c r="P1121" s="118"/>
    </row>
    <row r="1122" spans="5:16" ht="15.75">
      <c r="E1122" s="118"/>
      <c r="F1122" s="118"/>
      <c r="G1122" s="118"/>
      <c r="H1122" s="118"/>
      <c r="I1122" s="118"/>
      <c r="J1122" s="118"/>
      <c r="K1122" s="118"/>
      <c r="L1122" s="118"/>
      <c r="M1122" s="118"/>
      <c r="N1122" s="118"/>
      <c r="O1122" s="118"/>
      <c r="P1122" s="118"/>
    </row>
    <row r="1123" spans="5:16" ht="15.75">
      <c r="E1123" s="118"/>
      <c r="F1123" s="118"/>
      <c r="G1123" s="118"/>
      <c r="H1123" s="118"/>
      <c r="I1123" s="118"/>
      <c r="J1123" s="118"/>
      <c r="K1123" s="118"/>
      <c r="L1123" s="118"/>
      <c r="M1123" s="118"/>
      <c r="N1123" s="118"/>
      <c r="O1123" s="118"/>
      <c r="P1123" s="118"/>
    </row>
    <row r="1124" spans="5:16" ht="15.75">
      <c r="E1124" s="118"/>
      <c r="F1124" s="118"/>
      <c r="G1124" s="118"/>
      <c r="H1124" s="118"/>
      <c r="I1124" s="118"/>
      <c r="J1124" s="118"/>
      <c r="K1124" s="118"/>
      <c r="L1124" s="118"/>
      <c r="M1124" s="118"/>
      <c r="N1124" s="118"/>
      <c r="O1124" s="118"/>
      <c r="P1124" s="118"/>
    </row>
    <row r="1125" spans="5:16" ht="15.75">
      <c r="E1125" s="118"/>
      <c r="F1125" s="118"/>
      <c r="G1125" s="118"/>
      <c r="H1125" s="118"/>
      <c r="I1125" s="118"/>
      <c r="J1125" s="118"/>
      <c r="K1125" s="118"/>
      <c r="L1125" s="118"/>
      <c r="M1125" s="118"/>
      <c r="N1125" s="118"/>
      <c r="O1125" s="118"/>
      <c r="P1125" s="118"/>
    </row>
    <row r="1126" spans="5:16" ht="15.75">
      <c r="E1126" s="118"/>
      <c r="F1126" s="118"/>
      <c r="G1126" s="118"/>
      <c r="H1126" s="118"/>
      <c r="I1126" s="118"/>
      <c r="J1126" s="118"/>
      <c r="K1126" s="118"/>
      <c r="L1126" s="118"/>
      <c r="M1126" s="118"/>
      <c r="N1126" s="118"/>
      <c r="O1126" s="118"/>
      <c r="P1126" s="118"/>
    </row>
    <row r="1127" spans="5:16" ht="15.75">
      <c r="E1127" s="118"/>
      <c r="F1127" s="118"/>
      <c r="G1127" s="118"/>
      <c r="H1127" s="118"/>
      <c r="I1127" s="118"/>
      <c r="J1127" s="118"/>
      <c r="K1127" s="118"/>
      <c r="L1127" s="118"/>
      <c r="M1127" s="118"/>
      <c r="N1127" s="118"/>
      <c r="O1127" s="118"/>
      <c r="P1127" s="118"/>
    </row>
    <row r="1128" spans="5:16" ht="15.75">
      <c r="E1128" s="118"/>
      <c r="F1128" s="118"/>
      <c r="G1128" s="118"/>
      <c r="H1128" s="118"/>
      <c r="I1128" s="118"/>
      <c r="J1128" s="118"/>
      <c r="K1128" s="118"/>
      <c r="L1128" s="118"/>
      <c r="M1128" s="118"/>
      <c r="N1128" s="118"/>
      <c r="O1128" s="118"/>
      <c r="P1128" s="118"/>
    </row>
    <row r="1129" spans="5:16" ht="15.75">
      <c r="E1129" s="118"/>
      <c r="F1129" s="118"/>
      <c r="G1129" s="118"/>
      <c r="H1129" s="118"/>
      <c r="I1129" s="118"/>
      <c r="J1129" s="118"/>
      <c r="K1129" s="118"/>
      <c r="L1129" s="118"/>
      <c r="M1129" s="118"/>
      <c r="N1129" s="118"/>
      <c r="O1129" s="118"/>
      <c r="P1129" s="118"/>
    </row>
    <row r="1130" spans="5:16" ht="15.75">
      <c r="E1130" s="118"/>
      <c r="F1130" s="118"/>
      <c r="G1130" s="118"/>
      <c r="H1130" s="118"/>
      <c r="I1130" s="118"/>
      <c r="J1130" s="118"/>
      <c r="K1130" s="118"/>
      <c r="L1130" s="118"/>
      <c r="M1130" s="118"/>
      <c r="N1130" s="118"/>
      <c r="O1130" s="118"/>
      <c r="P1130" s="118"/>
    </row>
    <row r="1131" spans="5:16" ht="15.75">
      <c r="E1131" s="118"/>
      <c r="F1131" s="118"/>
      <c r="G1131" s="118"/>
      <c r="H1131" s="118"/>
      <c r="I1131" s="118"/>
      <c r="J1131" s="118"/>
      <c r="K1131" s="118"/>
      <c r="L1131" s="118"/>
      <c r="M1131" s="118"/>
      <c r="N1131" s="118"/>
      <c r="O1131" s="118"/>
      <c r="P1131" s="118"/>
    </row>
    <row r="1132" spans="5:16" ht="15.75">
      <c r="E1132" s="118"/>
      <c r="F1132" s="118"/>
      <c r="G1132" s="118"/>
      <c r="H1132" s="118"/>
      <c r="I1132" s="118"/>
      <c r="J1132" s="118"/>
      <c r="K1132" s="118"/>
      <c r="L1132" s="118"/>
      <c r="M1132" s="118"/>
      <c r="N1132" s="118"/>
      <c r="O1132" s="118"/>
      <c r="P1132" s="118"/>
    </row>
    <row r="1133" spans="5:16" ht="15.75">
      <c r="E1133" s="118"/>
      <c r="F1133" s="118"/>
      <c r="G1133" s="118"/>
      <c r="H1133" s="118"/>
      <c r="I1133" s="118"/>
      <c r="J1133" s="118"/>
      <c r="K1133" s="118"/>
      <c r="L1133" s="118"/>
      <c r="M1133" s="118"/>
      <c r="N1133" s="118"/>
      <c r="O1133" s="118"/>
      <c r="P1133" s="118"/>
    </row>
    <row r="1134" spans="5:16" ht="15.75">
      <c r="E1134" s="118"/>
      <c r="F1134" s="118"/>
      <c r="G1134" s="118"/>
      <c r="H1134" s="118"/>
      <c r="I1134" s="118"/>
      <c r="J1134" s="118"/>
      <c r="K1134" s="118"/>
      <c r="L1134" s="118"/>
      <c r="M1134" s="118"/>
      <c r="N1134" s="118"/>
      <c r="O1134" s="118"/>
      <c r="P1134" s="118"/>
    </row>
    <row r="1135" spans="5:16" ht="15.75">
      <c r="E1135" s="118"/>
      <c r="F1135" s="118"/>
      <c r="G1135" s="118"/>
      <c r="H1135" s="118"/>
      <c r="I1135" s="118"/>
      <c r="J1135" s="118"/>
      <c r="K1135" s="118"/>
      <c r="L1135" s="118"/>
      <c r="M1135" s="118"/>
      <c r="N1135" s="118"/>
      <c r="O1135" s="118"/>
      <c r="P1135" s="118"/>
    </row>
    <row r="1136" spans="5:16" ht="15.75">
      <c r="E1136" s="118"/>
      <c r="F1136" s="118"/>
      <c r="G1136" s="118"/>
      <c r="H1136" s="118"/>
      <c r="I1136" s="118"/>
      <c r="J1136" s="118"/>
      <c r="K1136" s="118"/>
      <c r="L1136" s="118"/>
      <c r="M1136" s="118"/>
      <c r="N1136" s="118"/>
      <c r="O1136" s="118"/>
      <c r="P1136" s="118"/>
    </row>
    <row r="1137" spans="5:16" ht="15.75">
      <c r="E1137" s="118"/>
      <c r="F1137" s="118"/>
      <c r="G1137" s="118"/>
      <c r="H1137" s="118"/>
      <c r="I1137" s="118"/>
      <c r="J1137" s="118"/>
      <c r="K1137" s="118"/>
      <c r="L1137" s="118"/>
      <c r="M1137" s="118"/>
      <c r="N1137" s="118"/>
      <c r="O1137" s="118"/>
      <c r="P1137" s="118"/>
    </row>
    <row r="1138" spans="5:16" ht="15.75">
      <c r="E1138" s="118"/>
      <c r="F1138" s="118"/>
      <c r="G1138" s="118"/>
      <c r="H1138" s="118"/>
      <c r="I1138" s="118"/>
      <c r="J1138" s="118"/>
      <c r="K1138" s="118"/>
      <c r="L1138" s="118"/>
      <c r="M1138" s="118"/>
      <c r="N1138" s="118"/>
      <c r="O1138" s="118"/>
      <c r="P1138" s="118"/>
    </row>
    <row r="1139" spans="5:16" ht="15.75">
      <c r="E1139" s="118"/>
      <c r="F1139" s="118"/>
      <c r="G1139" s="118"/>
      <c r="H1139" s="118"/>
      <c r="I1139" s="118"/>
      <c r="J1139" s="118"/>
      <c r="K1139" s="118"/>
      <c r="L1139" s="118"/>
      <c r="M1139" s="118"/>
      <c r="N1139" s="118"/>
      <c r="O1139" s="118"/>
      <c r="P1139" s="118"/>
    </row>
    <row r="1140" spans="5:16" ht="15.75">
      <c r="E1140" s="118"/>
      <c r="F1140" s="118"/>
      <c r="G1140" s="118"/>
      <c r="H1140" s="118"/>
      <c r="I1140" s="118"/>
      <c r="J1140" s="118"/>
      <c r="K1140" s="118"/>
      <c r="L1140" s="118"/>
      <c r="M1140" s="118"/>
      <c r="N1140" s="118"/>
      <c r="O1140" s="118"/>
      <c r="P1140" s="118"/>
    </row>
    <row r="1141" spans="5:16" ht="15.75">
      <c r="E1141" s="118"/>
      <c r="F1141" s="118"/>
      <c r="G1141" s="118"/>
      <c r="H1141" s="118"/>
      <c r="I1141" s="118"/>
      <c r="J1141" s="118"/>
      <c r="K1141" s="118"/>
      <c r="L1141" s="118"/>
      <c r="M1141" s="118"/>
      <c r="N1141" s="118"/>
      <c r="O1141" s="118"/>
      <c r="P1141" s="118"/>
    </row>
    <row r="1142" spans="5:16" ht="15.75">
      <c r="E1142" s="118"/>
      <c r="F1142" s="118"/>
      <c r="G1142" s="118"/>
      <c r="H1142" s="118"/>
      <c r="I1142" s="118"/>
      <c r="J1142" s="118"/>
      <c r="K1142" s="118"/>
      <c r="L1142" s="118"/>
      <c r="M1142" s="118"/>
      <c r="N1142" s="118"/>
      <c r="O1142" s="118"/>
      <c r="P1142" s="118"/>
    </row>
    <row r="1143" spans="5:16" ht="15.75">
      <c r="E1143" s="118"/>
      <c r="F1143" s="118"/>
      <c r="G1143" s="118"/>
      <c r="H1143" s="118"/>
      <c r="I1143" s="118"/>
      <c r="J1143" s="118"/>
      <c r="K1143" s="118"/>
      <c r="L1143" s="118"/>
      <c r="M1143" s="118"/>
      <c r="N1143" s="118"/>
      <c r="O1143" s="118"/>
      <c r="P1143" s="118"/>
    </row>
    <row r="1144" spans="5:16" ht="15.75">
      <c r="E1144" s="118"/>
      <c r="F1144" s="118"/>
      <c r="G1144" s="118"/>
      <c r="H1144" s="118"/>
      <c r="I1144" s="118"/>
      <c r="J1144" s="118"/>
      <c r="K1144" s="118"/>
      <c r="L1144" s="118"/>
      <c r="M1144" s="118"/>
      <c r="N1144" s="118"/>
      <c r="O1144" s="118"/>
      <c r="P1144" s="118"/>
    </row>
    <row r="1145" spans="5:16" ht="15.75">
      <c r="E1145" s="118"/>
      <c r="F1145" s="118"/>
      <c r="G1145" s="118"/>
      <c r="H1145" s="118"/>
      <c r="I1145" s="118"/>
      <c r="J1145" s="118"/>
      <c r="K1145" s="118"/>
      <c r="L1145" s="118"/>
      <c r="M1145" s="118"/>
      <c r="N1145" s="118"/>
      <c r="O1145" s="118"/>
      <c r="P1145" s="118"/>
    </row>
    <row r="1146" spans="5:16" ht="15.75">
      <c r="E1146" s="118"/>
      <c r="F1146" s="118"/>
      <c r="G1146" s="118"/>
      <c r="H1146" s="118"/>
      <c r="I1146" s="118"/>
      <c r="J1146" s="118"/>
      <c r="K1146" s="118"/>
      <c r="L1146" s="118"/>
      <c r="M1146" s="118"/>
      <c r="N1146" s="118"/>
      <c r="O1146" s="118"/>
      <c r="P1146" s="118"/>
    </row>
    <row r="1147" spans="5:16" ht="15.75">
      <c r="E1147" s="118"/>
      <c r="F1147" s="118"/>
      <c r="G1147" s="118"/>
      <c r="H1147" s="118"/>
      <c r="I1147" s="118"/>
      <c r="J1147" s="118"/>
      <c r="K1147" s="118"/>
      <c r="L1147" s="118"/>
      <c r="M1147" s="118"/>
      <c r="N1147" s="118"/>
      <c r="O1147" s="118"/>
      <c r="P1147" s="118"/>
    </row>
    <row r="1148" spans="5:16" ht="15.75">
      <c r="E1148" s="118"/>
      <c r="F1148" s="118"/>
      <c r="G1148" s="118"/>
      <c r="H1148" s="118"/>
      <c r="I1148" s="118"/>
      <c r="J1148" s="118"/>
      <c r="K1148" s="118"/>
      <c r="L1148" s="118"/>
      <c r="M1148" s="118"/>
      <c r="N1148" s="118"/>
      <c r="O1148" s="118"/>
      <c r="P1148" s="118"/>
    </row>
    <row r="1149" spans="5:16" ht="15.75">
      <c r="E1149" s="118"/>
      <c r="F1149" s="118"/>
      <c r="G1149" s="118"/>
      <c r="H1149" s="118"/>
      <c r="I1149" s="118"/>
      <c r="J1149" s="118"/>
      <c r="K1149" s="118"/>
      <c r="L1149" s="118"/>
      <c r="M1149" s="118"/>
      <c r="N1149" s="118"/>
      <c r="O1149" s="118"/>
      <c r="P1149" s="118"/>
    </row>
    <row r="1150" spans="5:16" ht="15.75">
      <c r="E1150" s="118"/>
      <c r="F1150" s="118"/>
      <c r="G1150" s="118"/>
      <c r="H1150" s="118"/>
      <c r="I1150" s="118"/>
      <c r="J1150" s="118"/>
      <c r="K1150" s="118"/>
      <c r="L1150" s="118"/>
      <c r="M1150" s="118"/>
      <c r="N1150" s="118"/>
      <c r="O1150" s="118"/>
      <c r="P1150" s="118"/>
    </row>
  </sheetData>
  <sheetProtection/>
  <mergeCells count="20">
    <mergeCell ref="A2:O2"/>
    <mergeCell ref="A3:O3"/>
    <mergeCell ref="A6:A9"/>
    <mergeCell ref="B6:B9"/>
    <mergeCell ref="C6:C9"/>
    <mergeCell ref="D6:D9"/>
    <mergeCell ref="E6:O6"/>
    <mergeCell ref="E7:E9"/>
    <mergeCell ref="F7:F9"/>
    <mergeCell ref="G7:G9"/>
    <mergeCell ref="A4:O4"/>
    <mergeCell ref="M1:O1"/>
    <mergeCell ref="N7:N9"/>
    <mergeCell ref="O7:O9"/>
    <mergeCell ref="H7:H9"/>
    <mergeCell ref="I7:I9"/>
    <mergeCell ref="J7:J9"/>
    <mergeCell ref="K7:K9"/>
    <mergeCell ref="L7:L9"/>
    <mergeCell ref="M7:M9"/>
  </mergeCells>
  <printOptions/>
  <pageMargins left="0.354330708661417" right="0.118110236220472" top="0.57" bottom="0.4" header="0.236220472440945" footer="0.196850393700787"/>
  <pageSetup horizontalDpi="300" verticalDpi="300" orientation="landscape" paperSize="9" scale="80" r:id="rId1"/>
  <headerFooter alignWithMargins="0">
    <oddFooter>&amp;R&amp;P/&amp;N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skhdb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nghith</dc:creator>
  <cp:keywords/>
  <dc:description/>
  <cp:lastModifiedBy>Lap-VPUBDB</cp:lastModifiedBy>
  <cp:lastPrinted>2015-11-03T10:00:18Z</cp:lastPrinted>
  <dcterms:created xsi:type="dcterms:W3CDTF">2005-10-07T01:55:17Z</dcterms:created>
  <dcterms:modified xsi:type="dcterms:W3CDTF">2015-11-04T09:53:29Z</dcterms:modified>
  <cp:category/>
  <cp:version/>
  <cp:contentType/>
  <cp:contentStatus/>
</cp:coreProperties>
</file>